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02. Kiem toan\2024\04. TN KS\13. BCKT\14.11\"/>
    </mc:Choice>
  </mc:AlternateContent>
  <xr:revisionPtr revIDLastSave="0" documentId="13_ncr:1_{3726815C-1432-4138-9A0D-8A1121248E94}" xr6:coauthVersionLast="47" xr6:coauthVersionMax="47" xr10:uidLastSave="{00000000-0000-0000-0000-000000000000}"/>
  <bookViews>
    <workbookView xWindow="-108" yWindow="-108" windowWidth="23256" windowHeight="12576" tabRatio="860" xr2:uid="{00000000-000D-0000-FFFF-FFFF00000000}"/>
  </bookViews>
  <sheets>
    <sheet name="PB01" sheetId="5" r:id="rId1"/>
    <sheet name="PL 02" sheetId="14" r:id="rId2"/>
    <sheet name="PL 03" sheetId="13" r:id="rId3"/>
    <sheet name="PL 04" sheetId="25" r:id="rId4"/>
    <sheet name="PL05" sheetId="27" r:id="rId5"/>
    <sheet name="PL06" sheetId="26" r:id="rId6"/>
    <sheet name="PL07" sheetId="11" r:id="rId7"/>
    <sheet name="PL 08" sheetId="7" r:id="rId8"/>
    <sheet name="PL9" sheetId="33" r:id="rId9"/>
    <sheet name="PL9a" sheetId="29" r:id="rId10"/>
    <sheet name="PL9b" sheetId="30" r:id="rId11"/>
    <sheet name="PL09c" sheetId="31" r:id="rId12"/>
    <sheet name="PL09d" sheetId="32" r:id="rId13"/>
    <sheet name="PL10" sheetId="34" r:id="rId14"/>
    <sheet name="PL10a" sheetId="36" r:id="rId15"/>
    <sheet name="Pl10b" sheetId="37" r:id="rId16"/>
    <sheet name="PL11" sheetId="35" r:id="rId17"/>
  </sheets>
  <definedNames>
    <definedName name="__IntlFixup" hidden="1">TRUE</definedName>
    <definedName name="_Fill" hidden="1">#REF!</definedName>
    <definedName name="_Hlk90380098" localSheetId="0">'PB01'!$A$5</definedName>
    <definedName name="_Key1" hidden="1">#REF!</definedName>
    <definedName name="_Key2" hidden="1">#REF!</definedName>
    <definedName name="_Order1" hidden="1">255</definedName>
    <definedName name="_Order2" hidden="1">255</definedName>
    <definedName name="_Sort" hidden="1">#REF!</definedName>
    <definedName name="a" hidden="1">{"'Sheet1'!$L$16"}</definedName>
    <definedName name="aa" hidden="1">#REF!</definedName>
    <definedName name="aaa" hidden="1">{"'Sheet1'!$L$16"}</definedName>
    <definedName name="aaaa" hidden="1">#REF!</definedName>
    <definedName name="aaaaa" hidden="1">{"'Sheet1'!$L$16"}</definedName>
    <definedName name="aaaaaa" hidden="1">{"'Sheet1'!$L$16"}</definedName>
    <definedName name="aaaaaaa" hidden="1">{"'Sheet1'!$L$16"}</definedName>
    <definedName name="abc" hidden="1">{#N/A,#N/A,FALSE,"Chi tiÆt"}</definedName>
    <definedName name="bbbb" hidden="1">#REF!</definedName>
    <definedName name="h" hidden="1">{"'Sheet1'!$L$16"}</definedName>
    <definedName name="hcm" hidden="1">{"'Sheet1'!$L$16"}</definedName>
    <definedName name="h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_xlnm.Print_Titles" localSheetId="3">'PL 04'!$5:$5</definedName>
    <definedName name="_xlnm.Print_Titles" localSheetId="7">'PL 08'!$7:$8</definedName>
    <definedName name="_xlnm.Print_Titles" localSheetId="4">'PL05'!$4:$5</definedName>
    <definedName name="_xlnm.Print_Titles" localSheetId="5">'PL06'!$5:$6</definedName>
    <definedName name="_xlnm.Print_Titles" localSheetId="11">PL09c!$4:$5</definedName>
    <definedName name="_xlnm.Print_Titles" localSheetId="12">PL09d!$6:$8</definedName>
    <definedName name="_xlnm.Print_Titles" localSheetId="13">'PL10'!$6:$6</definedName>
    <definedName name="_xlnm.Print_Titles" localSheetId="8">'PL9'!$4:$6</definedName>
    <definedName name="_xlnm.Print_Titles" localSheetId="9">PL9a!$4:$4</definedName>
    <definedName name="_xlnm.Print_Titles" localSheetId="10">PL9b!$4:$5</definedName>
    <definedName name="sfdsfsd" hidden="1">{"'Sheet1'!$L$16"}</definedName>
    <definedName name="tp" hidden="1">{"'Sheet1'!$L$16"}</definedName>
    <definedName name="vinhlong" hidden="1">{"'Sheet1'!$L$16"}</definedName>
    <definedName name="wrn.chi._.tiÆt." hidden="1">{#N/A,#N/A,FALSE,"Chi tiÆt"}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3" i="37" l="1"/>
  <c r="E60" i="37"/>
  <c r="F60" i="37" s="1"/>
  <c r="F11" i="37" s="1"/>
  <c r="E59" i="37"/>
  <c r="F59" i="37" s="1"/>
  <c r="E58" i="37"/>
  <c r="F58" i="37" s="1"/>
  <c r="E57" i="37"/>
  <c r="F57" i="37" s="1"/>
  <c r="E56" i="37"/>
  <c r="F56" i="37" s="1"/>
  <c r="E55" i="37"/>
  <c r="F55" i="37" s="1"/>
  <c r="E54" i="37"/>
  <c r="F53" i="37"/>
  <c r="F52" i="37"/>
  <c r="E51" i="37"/>
  <c r="F51" i="37" s="1"/>
  <c r="F12" i="37"/>
  <c r="E12" i="37"/>
  <c r="C12" i="37"/>
  <c r="F10" i="37"/>
  <c r="C10" i="37"/>
  <c r="E9" i="37"/>
  <c r="C9" i="37"/>
  <c r="C11" i="37" s="1"/>
  <c r="C16" i="37" s="1"/>
  <c r="E8" i="37"/>
  <c r="F7" i="37"/>
  <c r="L41" i="36"/>
  <c r="M41" i="36" s="1"/>
  <c r="L40" i="36"/>
  <c r="M40" i="36" s="1"/>
  <c r="L39" i="36"/>
  <c r="M39" i="36" s="1"/>
  <c r="K38" i="36"/>
  <c r="L38" i="36" s="1"/>
  <c r="M38" i="36" s="1"/>
  <c r="K37" i="36"/>
  <c r="L37" i="36" s="1"/>
  <c r="M37" i="36" s="1"/>
  <c r="L36" i="36"/>
  <c r="M36" i="36" s="1"/>
  <c r="O35" i="36"/>
  <c r="L35" i="36"/>
  <c r="M35" i="36" s="1"/>
  <c r="L34" i="36"/>
  <c r="M34" i="36" s="1"/>
  <c r="L33" i="36"/>
  <c r="M33" i="36" s="1"/>
  <c r="O29" i="36"/>
  <c r="K27" i="36"/>
  <c r="P18" i="36"/>
  <c r="O17" i="36"/>
  <c r="K17" i="36"/>
  <c r="O16" i="36"/>
  <c r="D16" i="36"/>
  <c r="O15" i="36"/>
  <c r="D15" i="36"/>
  <c r="K13" i="36"/>
  <c r="K15" i="36" s="1"/>
  <c r="K16" i="36" s="1"/>
  <c r="K21" i="36" s="1"/>
  <c r="K20" i="36" s="1"/>
  <c r="D12" i="36"/>
  <c r="D11" i="36"/>
  <c r="D10" i="36"/>
  <c r="D9" i="36"/>
  <c r="C8" i="36"/>
  <c r="D8" i="36" s="1"/>
  <c r="I109" i="35"/>
  <c r="I108" i="35"/>
  <c r="I107" i="35"/>
  <c r="I106" i="35"/>
  <c r="I104" i="35"/>
  <c r="I103" i="35"/>
  <c r="I102" i="35"/>
  <c r="I101" i="35"/>
  <c r="I75" i="35"/>
  <c r="I74" i="35"/>
  <c r="I73" i="35"/>
  <c r="I72" i="35"/>
  <c r="I71" i="35"/>
  <c r="I70" i="35"/>
  <c r="I69" i="35"/>
  <c r="I68" i="35"/>
  <c r="I67" i="35"/>
  <c r="I66" i="35"/>
  <c r="I65" i="35"/>
  <c r="I64" i="35"/>
  <c r="I63" i="35"/>
  <c r="I62" i="35"/>
  <c r="I61" i="35"/>
  <c r="I60" i="35"/>
  <c r="I59" i="35"/>
  <c r="I26" i="35"/>
  <c r="I25" i="35"/>
  <c r="I24" i="35"/>
  <c r="I23" i="35"/>
  <c r="I22" i="35"/>
  <c r="I21" i="35"/>
  <c r="I20" i="35"/>
  <c r="I19" i="35"/>
  <c r="I18" i="35"/>
  <c r="I17" i="35"/>
  <c r="I16" i="35"/>
  <c r="I15" i="35"/>
  <c r="I14" i="35"/>
  <c r="I13" i="35"/>
  <c r="I12" i="35"/>
  <c r="I11" i="35"/>
  <c r="I10" i="35"/>
  <c r="I9" i="35"/>
  <c r="I8" i="35"/>
  <c r="I7" i="35"/>
  <c r="E63" i="37" l="1"/>
  <c r="R35" i="36"/>
  <c r="D7" i="36" s="1"/>
  <c r="D13" i="36" s="1"/>
  <c r="D14" i="36" s="1"/>
  <c r="F16" i="37"/>
  <c r="F17" i="37" s="1"/>
  <c r="F54" i="37"/>
  <c r="F63" i="37" s="1"/>
  <c r="E11" i="37" s="1"/>
  <c r="E17" i="37" s="1"/>
  <c r="G17" i="37" s="1"/>
  <c r="R34" i="36"/>
  <c r="R36" i="36" s="1"/>
  <c r="C14" i="36"/>
  <c r="C17" i="36" s="1"/>
  <c r="C18" i="36" s="1"/>
  <c r="D17" i="36" l="1"/>
  <c r="D18" i="36" s="1"/>
  <c r="E14" i="36"/>
  <c r="D14" i="34"/>
  <c r="D13" i="34"/>
  <c r="D11" i="34" l="1"/>
  <c r="D8" i="34"/>
  <c r="D7" i="34" l="1"/>
  <c r="C21" i="31"/>
  <c r="C20" i="31"/>
  <c r="C19" i="31"/>
  <c r="C18" i="31"/>
  <c r="C17" i="31"/>
  <c r="C16" i="31"/>
  <c r="C15" i="31"/>
  <c r="C14" i="31"/>
  <c r="C13" i="31"/>
  <c r="C12" i="31"/>
  <c r="C11" i="31"/>
  <c r="C10" i="31"/>
  <c r="C9" i="31"/>
  <c r="C8" i="31"/>
  <c r="C7" i="31"/>
  <c r="C6" i="31"/>
  <c r="F79" i="30" l="1"/>
  <c r="F78" i="30"/>
  <c r="O71" i="30"/>
  <c r="L71" i="30"/>
  <c r="O70" i="30"/>
  <c r="L70" i="30"/>
  <c r="O68" i="30"/>
  <c r="N68" i="30"/>
  <c r="O67" i="30"/>
  <c r="L67" i="30"/>
  <c r="O66" i="30"/>
  <c r="L66" i="30"/>
  <c r="O65" i="30"/>
  <c r="L65" i="30"/>
  <c r="O63" i="30"/>
  <c r="L63" i="30"/>
  <c r="O62" i="30"/>
  <c r="L62" i="30"/>
  <c r="O61" i="30"/>
  <c r="L61" i="30"/>
  <c r="O59" i="30"/>
  <c r="O58" i="30"/>
  <c r="O57" i="30"/>
  <c r="O56" i="30"/>
  <c r="L56" i="30"/>
  <c r="O55" i="30"/>
  <c r="L55" i="30"/>
  <c r="O54" i="30"/>
  <c r="L54" i="30"/>
  <c r="O53" i="30"/>
  <c r="O52" i="30"/>
  <c r="L52" i="30"/>
  <c r="O51" i="30"/>
  <c r="L51" i="30"/>
  <c r="O50" i="30"/>
  <c r="L50" i="30"/>
  <c r="O49" i="30"/>
  <c r="O48" i="30"/>
  <c r="L48" i="30"/>
  <c r="O47" i="30"/>
  <c r="L47" i="30"/>
  <c r="O46" i="30"/>
  <c r="L46" i="30"/>
  <c r="O45" i="30"/>
  <c r="L45" i="30"/>
  <c r="O44" i="30"/>
  <c r="L44" i="30"/>
  <c r="O43" i="30"/>
  <c r="L43" i="30"/>
  <c r="O42" i="30"/>
  <c r="L42" i="30"/>
  <c r="O41" i="30"/>
  <c r="L41" i="30"/>
  <c r="O40" i="30"/>
  <c r="L40" i="30"/>
  <c r="O38" i="30"/>
  <c r="L38" i="30"/>
  <c r="O37" i="30"/>
  <c r="L37" i="30"/>
  <c r="O36" i="30"/>
  <c r="L36" i="30"/>
  <c r="O35" i="30"/>
  <c r="L35" i="30"/>
  <c r="O34" i="30"/>
  <c r="O33" i="30"/>
  <c r="O32" i="30"/>
  <c r="L32" i="30"/>
  <c r="O31" i="30"/>
  <c r="L31" i="30"/>
  <c r="O30" i="30"/>
  <c r="O29" i="30"/>
  <c r="O28" i="30"/>
  <c r="L28" i="30"/>
  <c r="O27" i="30"/>
  <c r="L27" i="30"/>
  <c r="O26" i="30"/>
  <c r="L26" i="30"/>
  <c r="O25" i="30"/>
  <c r="O24" i="30"/>
  <c r="L24" i="30"/>
  <c r="O23" i="30"/>
  <c r="O22" i="30"/>
  <c r="L22" i="30"/>
  <c r="O21" i="30"/>
  <c r="L21" i="30"/>
  <c r="O20" i="30"/>
  <c r="O19" i="30"/>
  <c r="O18" i="30"/>
  <c r="O17" i="30"/>
  <c r="L17" i="30"/>
  <c r="O16" i="30"/>
  <c r="L16" i="30"/>
  <c r="O15" i="30"/>
  <c r="L15" i="30"/>
  <c r="O14" i="30"/>
  <c r="O13" i="30"/>
  <c r="N13" i="30"/>
  <c r="L12" i="30"/>
  <c r="O12" i="30" s="1"/>
  <c r="O11" i="30"/>
  <c r="L11" i="30"/>
  <c r="O10" i="30"/>
  <c r="L10" i="30"/>
  <c r="O9" i="30"/>
  <c r="N9" i="30"/>
  <c r="L9" i="30" s="1"/>
  <c r="J48" i="7" l="1"/>
  <c r="J47" i="7"/>
  <c r="J46" i="7"/>
  <c r="J45" i="7"/>
  <c r="J44" i="7"/>
  <c r="J43" i="7"/>
  <c r="J42" i="7"/>
  <c r="J40" i="7"/>
  <c r="J39" i="7"/>
  <c r="J36" i="7"/>
  <c r="J35" i="7"/>
  <c r="J34" i="7"/>
  <c r="J33" i="7"/>
  <c r="J32" i="7"/>
  <c r="J31" i="7"/>
  <c r="J30" i="7"/>
  <c r="J27" i="7"/>
  <c r="J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22" i="7"/>
  <c r="J17" i="7"/>
  <c r="S11" i="7" l="1"/>
  <c r="S12" i="7"/>
  <c r="S13" i="7"/>
  <c r="S14" i="7"/>
  <c r="S15" i="7"/>
  <c r="S16" i="7"/>
  <c r="S17" i="7"/>
  <c r="S18" i="7"/>
  <c r="S19" i="7"/>
  <c r="S20" i="7"/>
  <c r="S10" i="7"/>
  <c r="F8" i="11" l="1"/>
  <c r="H8" i="11"/>
  <c r="I8" i="11"/>
  <c r="J8" i="11"/>
  <c r="M8" i="11"/>
  <c r="C10" i="11" l="1"/>
  <c r="C11" i="11"/>
  <c r="C9" i="11"/>
  <c r="K11" i="11"/>
  <c r="K8" i="11" s="1"/>
  <c r="G10" i="11"/>
  <c r="G11" i="11"/>
  <c r="G9" i="11"/>
  <c r="C8" i="11" l="1"/>
  <c r="G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7" authorId="0" shapeId="0" xr:uid="{00000000-0006-0000-1000-000001000000}">
      <text>
        <r>
          <rPr>
            <b/>
            <sz val="9"/>
            <color indexed="81"/>
            <rFont val="Tahoma"/>
            <family val="2"/>
          </rPr>
          <t>Administrator:</t>
        </r>
        <r>
          <rPr>
            <sz val="9"/>
            <color indexed="81"/>
            <rFont val="Tahoma"/>
            <family val="2"/>
          </rPr>
          <t xml:space="preserve">
Trữ lượng xác định tại T12/2022
</t>
        </r>
      </text>
    </comment>
    <comment ref="D13" authorId="0" shapeId="0" xr:uid="{00000000-0006-0000-1000-000002000000}">
      <text>
        <r>
          <rPr>
            <b/>
            <sz val="9"/>
            <color indexed="81"/>
            <rFont val="Tahoma"/>
            <family val="2"/>
          </rPr>
          <t>Administrator:</t>
        </r>
        <r>
          <rPr>
            <sz val="9"/>
            <color indexed="81"/>
            <rFont val="Tahoma"/>
            <family val="2"/>
          </rPr>
          <t xml:space="preserve">
GĐ 2022-2039
Áp dụng theo NĐ 158 (Q được KT)
</t>
        </r>
      </text>
    </comment>
    <comment ref="D15" authorId="0" shapeId="0" xr:uid="{00000000-0006-0000-1000-000003000000}">
      <text>
        <r>
          <rPr>
            <b/>
            <sz val="9"/>
            <color indexed="81"/>
            <rFont val="Tahoma"/>
            <family val="2"/>
          </rPr>
          <t>Administrator:</t>
        </r>
        <r>
          <rPr>
            <sz val="9"/>
            <color indexed="81"/>
            <rFont val="Tahoma"/>
            <family val="2"/>
          </rPr>
          <t xml:space="preserve">
CV xác nhận của Thuế 1927</t>
        </r>
      </text>
    </comment>
    <comment ref="B18" authorId="0" shapeId="0" xr:uid="{00000000-0006-0000-1000-000004000000}">
      <text>
        <r>
          <rPr>
            <b/>
            <sz val="9"/>
            <color indexed="81"/>
            <rFont val="Tahoma"/>
            <family val="2"/>
          </rPr>
          <t>Administrator:</t>
        </r>
        <r>
          <rPr>
            <sz val="9"/>
            <color indexed="81"/>
            <rFont val="Tahoma"/>
            <family val="2"/>
          </rPr>
          <t xml:space="preserve">
điểm a, khoản 2, Điều 11 Nghị định 203/2013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11" authorId="0" shapeId="0" xr:uid="{00000000-0006-0000-1100-000001000000}">
      <text>
        <r>
          <rPr>
            <b/>
            <sz val="9"/>
            <color indexed="81"/>
            <rFont val="Tahoma"/>
            <family val="2"/>
          </rPr>
          <t>Administrator:</t>
        </r>
        <r>
          <rPr>
            <sz val="9"/>
            <color indexed="81"/>
            <rFont val="Tahoma"/>
            <family val="2"/>
          </rPr>
          <t xml:space="preserve">
Trữ lượng 2021- khai thác 2021, 2022
10 năm giữ mỏ nhưng chỉ khai thác 201.000m3 -bằng công suất 1 nămđăng kí
Trữ lượng 01/01/2023 - vì GP đ/c 12/2023</t>
        </r>
      </text>
    </comment>
    <comment ref="C16" authorId="0" shapeId="0" xr:uid="{00000000-0006-0000-1100-000002000000}">
      <text>
        <r>
          <rPr>
            <b/>
            <sz val="9"/>
            <color indexed="81"/>
            <rFont val="Tahoma"/>
            <family val="2"/>
          </rPr>
          <t>Administrator:</t>
        </r>
        <r>
          <rPr>
            <sz val="9"/>
            <color indexed="81"/>
            <rFont val="Tahoma"/>
            <family val="2"/>
          </rPr>
          <t xml:space="preserve">
Xem lại số phê duyệt 32,8 tỷ ban đầu
</t>
        </r>
      </text>
    </comment>
  </commentList>
</comments>
</file>

<file path=xl/sharedStrings.xml><?xml version="1.0" encoding="utf-8"?>
<sst xmlns="http://schemas.openxmlformats.org/spreadsheetml/2006/main" count="2315" uniqueCount="1307">
  <si>
    <t>TT</t>
  </si>
  <si>
    <t>Ghi chú</t>
  </si>
  <si>
    <t>Tổng cộng</t>
  </si>
  <si>
    <t>STT</t>
  </si>
  <si>
    <t>I</t>
  </si>
  <si>
    <t>II</t>
  </si>
  <si>
    <t>DANH SÁCH CÁC ĐƠN VỊ ĐƯỢC KIỂM TOÁN, KIỂM TRA, ĐỐI CHIẾU</t>
  </si>
  <si>
    <t>I. CÁC ĐƠN VỊ ĐƯỢC KIỂM TOÁN</t>
  </si>
  <si>
    <t>Mã số thuế</t>
  </si>
  <si>
    <t>Năm 2021</t>
  </si>
  <si>
    <t>Tổ chức, cá nhân được phê duyệt</t>
  </si>
  <si>
    <t>Chỉ tiêu</t>
  </si>
  <si>
    <t>Tổng số</t>
  </si>
  <si>
    <t>Giấy phép thăm dò khoáng sản</t>
  </si>
  <si>
    <t>Giấy phép khai thác khoáng sản</t>
  </si>
  <si>
    <t>Thu hồi GP</t>
  </si>
  <si>
    <t>Chuyển nhượng</t>
  </si>
  <si>
    <t>Gia hạn</t>
  </si>
  <si>
    <t>Cấp mới</t>
  </si>
  <si>
    <t>Thăm dò</t>
  </si>
  <si>
    <t>Khai thác</t>
  </si>
  <si>
    <t>Giấy phép khai thác trên địa bàn tỉnh/Thành phố</t>
  </si>
  <si>
    <t>Số tiền cấp quyền khai thác khoáng sản được phê duyệt</t>
  </si>
  <si>
    <t>Số đã nộp đến thời điểm kiểm toán</t>
  </si>
  <si>
    <t xml:space="preserve"> Tổ chức, cá nhân  đã được cấp phép
</t>
  </si>
  <si>
    <t>Vị trí mỏ</t>
  </si>
  <si>
    <t>Được cấp phép KT</t>
  </si>
  <si>
    <t xml:space="preserve">Ghi chú </t>
  </si>
  <si>
    <t>Lập thủ tục thuê đất</t>
  </si>
  <si>
    <t>Số giấy phép khai thác</t>
  </si>
  <si>
    <t>DT cấp phép (ha)</t>
  </si>
  <si>
    <t>TL cấp phép khai thác (tr.m3)</t>
  </si>
  <si>
    <r>
      <t>Công suất KT(tr.m</t>
    </r>
    <r>
      <rPr>
        <b/>
        <vertAlign val="superscript"/>
        <sz val="10"/>
        <rFont val="Times New Roman"/>
        <family val="1"/>
      </rPr>
      <t>3</t>
    </r>
    <r>
      <rPr>
        <b/>
        <sz val="10"/>
        <rFont val="Times New Roman"/>
        <family val="1"/>
      </rPr>
      <t>/năm)</t>
    </r>
  </si>
  <si>
    <t>Độ sâu cấp phép khai thác</t>
  </si>
  <si>
    <t>Thời hạn giấy phép</t>
  </si>
  <si>
    <t>Hợp đồng thuê đất</t>
  </si>
  <si>
    <t>Tiến độ thực hiện, vướng mắc</t>
  </si>
  <si>
    <t>Số</t>
  </si>
  <si>
    <t xml:space="preserve">ngày </t>
  </si>
  <si>
    <t>Mục Đích SDĐ</t>
  </si>
  <si>
    <t>Thời gian SDĐ đất</t>
  </si>
  <si>
    <t>Diện tích (m2)</t>
  </si>
  <si>
    <t>Ngày</t>
  </si>
  <si>
    <t>DANH MỤC CÔNG VĂN GỬI KHO BẠC NHÀ NƯỚC</t>
  </si>
  <si>
    <t>Công văn gửi KBNN</t>
  </si>
  <si>
    <t>Tên đơn vị ban hành công văn</t>
  </si>
  <si>
    <t>Tên kho bạc giao dịch</t>
  </si>
  <si>
    <t>Đơn vị được kiểm toán thực hiện kiến nghị</t>
  </si>
  <si>
    <t>(1)</t>
  </si>
  <si>
    <t>(2)</t>
  </si>
  <si>
    <t>(3)</t>
  </si>
  <si>
    <t>(4)</t>
  </si>
  <si>
    <t>(5)</t>
  </si>
  <si>
    <t>(6)</t>
  </si>
  <si>
    <t xml:space="preserve">HƯỚNG DẪN GHI CHÉP CHỨNG TỪ THỰC HIỆN KIẾN NGHỊ </t>
  </si>
  <si>
    <t>KIỂM TOÁN CỦA KIỂM TOÁN NHÀ NƯỚC</t>
  </si>
  <si>
    <r>
      <t xml:space="preserve">1. Đối với kiến nghị tăng thu về thuế, phí, thu khác và các khoản chi sai,... nộp tại kho bạc nhà nước: Các chứng từ nộp tiền vào kho bạc nhà nước nơi đơn vị được kiểm toán giao dịch (giấy nộp tiền, ủy nhiệm chi, giấy nộp trả kinh phí, lệnh chuyển có,...), ngoài việc ghi rõ nội dung kiến nghị, số tiền cụ thể theo quy định, còn phải ghi rõ </t>
    </r>
    <r>
      <rPr>
        <i/>
        <sz val="13"/>
        <rFont val="Times New Roman"/>
        <family val="1"/>
      </rPr>
      <t xml:space="preserve">“Nộp NSNN thực hiện theo kiến nghị kiểm toán của KTNN đối với niên độ ngân sách năm .... tại Báo cáo kiểm toán phát hành theo Công văn số ..../KTNN-TH ngày ... tháng ... năm ... tại ... và theo Công văn số ... ngày .../... /... của Kiểm toán nhà nước/KV ... gửi kho bạc nhà nước (Trung ương/ tỉnh hoặc thành phố )” </t>
    </r>
    <r>
      <rPr>
        <sz val="13"/>
        <rFont val="Times New Roman"/>
        <family val="1"/>
      </rPr>
      <t xml:space="preserve">đồng thời đánh dấu vào ô KTNN trên giấy nộp tiền vào NSNN. Đối với trường hợp kiến nghị cơ quan thuế xử phạt, truy thu thuế đối với các đơn vị: Quyết định xử phạt, truy thu của cơ quan quản lý thuế ghi rõ nội dung </t>
    </r>
    <r>
      <rPr>
        <i/>
        <sz val="13"/>
        <rFont val="Times New Roman"/>
        <family val="1"/>
      </rPr>
      <t>“xử phạt, truy thu theo kiến nghị của KTNN niên độ ngân sách năm ...”</t>
    </r>
    <r>
      <rPr>
        <sz val="13"/>
        <rFont val="Times New Roman"/>
        <family val="1"/>
      </rPr>
      <t xml:space="preserve">; Giấy nộp tiền vào Ngân sách nhà nước ghi rõ: </t>
    </r>
    <r>
      <rPr>
        <i/>
        <sz val="13"/>
        <rFont val="Times New Roman"/>
        <family val="1"/>
      </rPr>
      <t>“Nộp tiền xử phạt, truy thu theo kiến nghị của KTNN niên độ ngân sách năm ...”</t>
    </r>
    <r>
      <rPr>
        <sz val="13"/>
        <rFont val="Times New Roman"/>
        <family val="1"/>
      </rPr>
      <t xml:space="preserve">. </t>
    </r>
  </si>
  <si>
    <r>
      <t xml:space="preserve">2. Đối với kiến nghị thông qua phương thức bù trừ: Văn bản xác nhận của cơ quan thuế ghi rõ </t>
    </r>
    <r>
      <rPr>
        <i/>
        <sz val="13"/>
        <rFont val="Times New Roman"/>
        <family val="1"/>
      </rPr>
      <t>“nội dung và số tiền bù trừ theo kiến nghị của KTNN”</t>
    </r>
    <r>
      <rPr>
        <sz val="13"/>
        <rFont val="Times New Roman"/>
        <family val="1"/>
      </rPr>
      <t xml:space="preserve">; Tờ khai thuế GTGT thuyết minh rõ </t>
    </r>
    <r>
      <rPr>
        <i/>
        <sz val="13"/>
        <rFont val="Times New Roman"/>
        <family val="1"/>
      </rPr>
      <t>“nội dung số thuế GTGT còn được khấu trừ theo kiến nghị của KTNN”</t>
    </r>
    <r>
      <rPr>
        <sz val="13"/>
        <rFont val="Times New Roman"/>
        <family val="1"/>
      </rPr>
      <t xml:space="preserve">; Tờ khai thuế TNDN thuyết minh rõ </t>
    </r>
    <r>
      <rPr>
        <i/>
        <sz val="13"/>
        <rFont val="Times New Roman"/>
        <family val="1"/>
      </rPr>
      <t xml:space="preserve">“số thuế TNDN tăng thêm do thực hiện giảm lỗ theo kiến nghị của KTNN”; </t>
    </r>
    <r>
      <rPr>
        <sz val="13"/>
        <rFont val="Times New Roman"/>
        <family val="1"/>
      </rPr>
      <t>đồng thời ghi rõ</t>
    </r>
    <r>
      <rPr>
        <i/>
        <sz val="13"/>
        <rFont val="Times New Roman"/>
        <family val="1"/>
      </rPr>
      <t xml:space="preserve"> “niên độ ngân sách năm ..... tại Báo cáo kiểm toán phát hành theo Công văn số ..../KTNN-TH ngày ... tháng... năm .... tại.... và theo Công văn số .... ngày .../... /... của Kiểm toán nhà nước/KV ... gửi kho bạc nhà nước (nếu có)</t>
    </r>
    <r>
      <rPr>
        <sz val="13"/>
        <rFont val="Times New Roman"/>
        <family val="1"/>
      </rPr>
      <t>.</t>
    </r>
  </si>
  <si>
    <t>III</t>
  </si>
  <si>
    <t>Đơn vị tính: Tỷ đồng</t>
  </si>
  <si>
    <t>1. Sở Tài nguyên và Môi trường tỉnh Lạng Sơn</t>
  </si>
  <si>
    <t>2. Sở Xây dựng tỉnh Lạng Sơn</t>
  </si>
  <si>
    <t>3. Cục Thuế tỉnh Lạng Sơn</t>
  </si>
  <si>
    <t>4. Sở Công Thương tỉnh Lạng Sơn</t>
  </si>
  <si>
    <t>Kiểm toán nhà nước khu vực X</t>
  </si>
  <si>
    <t>Chi tiết tại Phụ lục số 01/KNBCKT đính kèm Công văn số      /KV X-TH.</t>
  </si>
  <si>
    <t>TÌNH HÌNH CẤP PHÉP HOẠT ĐỘNG TRONG LĨNH VỰC TÀI NGUYÊN KHOÁNG SẢN GIAI ĐOẠN 2021-2023</t>
  </si>
  <si>
    <t>QUA CUỘC KIỂM TOÁN CHUYÊN ĐỀ QUẢN LÝ NHÀ NƯỚC VỀ TNKS TRÊN ĐỊA BÀN TỈNH LẠNG SƠN</t>
  </si>
  <si>
    <t>Tỉnh Lạng Sơn</t>
  </si>
  <si>
    <t>Năm 2022</t>
  </si>
  <si>
    <t>Năm 2023</t>
  </si>
  <si>
    <t>TÌNH HÌNH PHÊ DUYỆT TIỀN CẤP QUYỀN KHAI THÁC KHOÁNG SẢN GIAI ĐOẠN 2021-2023</t>
  </si>
  <si>
    <t>(tính đến thời điểm 31/12/2023)</t>
  </si>
  <si>
    <t>THỐNG KÊ TÌNH HÌNH LẬP THỦ TỤC THUÊ ĐẤT CÁC MỎ KHAI THÁC KHOÁNG SẢN HOẠT ĐỘNG TRONG GIAI ĐOẠN 2021-2023 TRÊN ĐỊA BÀN TỈNH LẠNG SƠN</t>
  </si>
  <si>
    <t>II. DỰ ÁN CẤP LẠI, XUỐNG SÂU, MỞ RỘNG, GIA HẠN GIẤY PHÉP HOẠT ĐỘNG KHOÁNG SẢN GIAI ĐOẠN  2021-2023</t>
  </si>
  <si>
    <t>25/GP-UBND
01/7/2021</t>
  </si>
  <si>
    <t>Công ty TNHH Hồng Phong</t>
  </si>
  <si>
    <t>1006/QĐ-UBND 04/6/2021</t>
  </si>
  <si>
    <t>20/GP-UBND 21/5/2021</t>
  </si>
  <si>
    <t>18/GP-UBND
07/5/2021</t>
  </si>
  <si>
    <t>Công ty Cổ phần Xuất nhập khẩu Kim Thạch Phát</t>
  </si>
  <si>
    <t>Công ty Trách nhiệm hữu hạn Phước Hậu CPT</t>
  </si>
  <si>
    <t>Công ty TNHH MTV kinh doanh vật liệu xây dựng Thành Đạt</t>
  </si>
  <si>
    <t>Công ty Trách nhiệm hữu hạn Xuân Cương</t>
  </si>
  <si>
    <t>Công ty TNHH thương mại Hoàn Hùng</t>
  </si>
  <si>
    <t>Công ty Cổ phần mỏ đá môi trường PT</t>
  </si>
  <si>
    <t>Công ty Cổ phần  ACC-78</t>
  </si>
  <si>
    <t>04/GP-UBND
25/01/2011 1981QĐ-UBND 14/12/2022</t>
  </si>
  <si>
    <t>Doanh nghiệp Tư nhân Châu Hậu</t>
  </si>
  <si>
    <t>6.166.581.000</t>
  </si>
  <si>
    <t>Công ty Trách nhiệm hữu hạn Thương mại và Phát triển Thành Đông</t>
  </si>
  <si>
    <t>06/GP-UBND 27/01/2011 
2033/QĐ-UBND 26/12/2022</t>
  </si>
  <si>
    <t>828/GP-UBND 8/5/2009 
1310/QĐ-UBND 12/8/2022</t>
  </si>
  <si>
    <t>624/QĐ-UBND 25/4/2023</t>
  </si>
  <si>
    <t>Điều chỉnh tên doanh nghiệp</t>
  </si>
  <si>
    <t>4900100332-003</t>
  </si>
  <si>
    <t>Điều chỉnh giấy phép khai thác</t>
  </si>
  <si>
    <t>19/GP-UBND 09/5/2016
2214/QĐ-UBND 11/11/2021</t>
  </si>
  <si>
    <t>35/GP-UBND 26/10/2015
2099/QĐ-UBND 22/10/2021</t>
  </si>
  <si>
    <t>04/GP-UBND 23/01/2017
904/QĐ-UBND 13/6/2023</t>
  </si>
  <si>
    <t>58/GP-UBND 15/10/2022
(Gia hạn lần 1)
co hiêu lực từ 15/11/2022</t>
  </si>
  <si>
    <t>Công ty TNHH Sản xuất và Thương mại An Sơn</t>
  </si>
  <si>
    <t>Trung tâm Nước sạch và Vệ sinh môi trường nông thôn tỉnh Lạng Sơn</t>
  </si>
  <si>
    <t>Trung tâm Nước sạch và Vệ sinh môi trường nông thôn tỉnh  Lạng  Sơn</t>
  </si>
  <si>
    <t>Công ty TNHH Một thành viên Ngọc Quê</t>
  </si>
  <si>
    <t>Công ty cổ phần Đầu tư Sơn Phú</t>
  </si>
  <si>
    <t>Công ty cổ phần Đầu tư phát triển dự án Đại Quang</t>
  </si>
  <si>
    <t>Công ty cổ phần cấp thoát nước Lạng Sơn</t>
  </si>
  <si>
    <t>Công ty cổ phần ACC - 78</t>
  </si>
  <si>
    <t>Công ty TNHH Thịnh An Bình</t>
  </si>
  <si>
    <t>Công  ty TNHH Công nghệ luyện kim Vicmet Việt Nam</t>
  </si>
  <si>
    <t xml:space="preserve">Công ty cổ phần Đá mài Hải Dương -Chi nhánh hạt mài Tân Mỹ </t>
  </si>
  <si>
    <t>Trạm Quản lý nước sinh hoạt huyện Văn Quan</t>
  </si>
  <si>
    <t>Công ty cổ phần Cấp thoát nước Lạng Sơn</t>
  </si>
  <si>
    <t>Công ty TNHH Rosin Industries Việt Nam</t>
  </si>
  <si>
    <t>Chi nhánh Tổng Công ty đường sắt Việt nam - Ga Đồng Đăng</t>
  </si>
  <si>
    <t>Công ty TNHH MTV sản xuất thương mại dịch vụ Giang Sơn</t>
  </si>
  <si>
    <t>Công ty TNHH Yên Vượng</t>
  </si>
  <si>
    <t>Hợp tácxã 27-7 Bông Lau</t>
  </si>
  <si>
    <t>0104219565</t>
  </si>
  <si>
    <t>0800285844-004</t>
  </si>
  <si>
    <t>0100105052-012</t>
  </si>
  <si>
    <t>0103648265</t>
  </si>
  <si>
    <t>Gia hạn lần 1</t>
  </si>
  <si>
    <t>TIỀN CẤP QUYỀN KHAI THÁC KHOÁNG SẢN GIAI Đ0ẠN 2021 - 2023</t>
  </si>
  <si>
    <t>TIỀN CẤP QUYỀN KHAI THÁC KHAI THÁC, SỬ DỤNG NƯỚC DƯỚI ĐẤT GIAI Đ0ẠN 2021 - 2023</t>
  </si>
  <si>
    <t>0104813440</t>
  </si>
  <si>
    <t>02/GP-UBND 05/01/2022
(Câp mới)
Có hiệu lực 15/01/2022</t>
  </si>
  <si>
    <t>37/GP-UBND
02/9/2021</t>
  </si>
  <si>
    <t>11/GP-UBND
ngày 06/02/2021</t>
  </si>
  <si>
    <t>41/GP-UBND ngày 19/9/2023</t>
  </si>
  <si>
    <t>45/GP-UBND ngày 03/10/2023</t>
  </si>
  <si>
    <t>46/GP-UBND ngày 04/10/2023</t>
  </si>
  <si>
    <t>49/GP-UBND 09/11/2023</t>
  </si>
  <si>
    <t>54/GP-UBND 29/9/2022</t>
  </si>
  <si>
    <t xml:space="preserve">Giấy phép số 17/GP-UBND
04/7/2023 </t>
  </si>
  <si>
    <t>15/GP-UBND ngày 24/5/2023</t>
  </si>
  <si>
    <t>10/GP-UBND 21/3/2023</t>
  </si>
  <si>
    <t>64/GP-UBND ngày 14/12/2022</t>
  </si>
  <si>
    <t xml:space="preserve">42/GP-UBND 06/7/2022
</t>
  </si>
  <si>
    <t>32/GP-UBND 07/6/2022</t>
  </si>
  <si>
    <t>52/GP-UBND 29/9/2022</t>
  </si>
  <si>
    <t xml:space="preserve">50/GP-UBND ngày 16/9/2022
</t>
  </si>
  <si>
    <t xml:space="preserve">44/GP-UBND 19/7/2022
</t>
  </si>
  <si>
    <t>12/GP-UBND 29/01/2022</t>
  </si>
  <si>
    <t>04/GP-UBND 12/01/2022</t>
  </si>
  <si>
    <t>03/GP-UBND 12/01/2022</t>
  </si>
  <si>
    <t>01/GP-UBND 05/01/2022</t>
  </si>
  <si>
    <t>69/GP-UBND 31/12/2021</t>
  </si>
  <si>
    <t>66/GP-UBND 28/12/2021</t>
  </si>
  <si>
    <t>59/GP-UBND 27/11/2021</t>
  </si>
  <si>
    <t>42/GP-UBND 22/9/2021</t>
  </si>
  <si>
    <t>41/GP-UBND 20/9/2021</t>
  </si>
  <si>
    <t>39/GP-UBND ngày 11/9/2021</t>
  </si>
  <si>
    <t xml:space="preserve">22/GP-UBND 01/6/2021
</t>
  </si>
  <si>
    <t>A</t>
  </si>
  <si>
    <t>B</t>
  </si>
  <si>
    <t>C</t>
  </si>
  <si>
    <t>Công ty TNHH Đá Tân Lang</t>
  </si>
  <si>
    <t>B. CHUYÊN ĐỀ VIỆC QUẢN LÝ QUY HOẠCH, CẤP PHÉP 
XÂY DỰNG TẠI CÁC ĐÔ THỊ GIAI ĐOẠN 2021-2023</t>
  </si>
  <si>
    <t>A. CHUYÊN ĐỀ VỀ QUẢN LÝ NHÀ NƯỚC VỀ TÀI NGUYÊN KHOÁNG SẢN GIAI ĐOẠN 2021-2023</t>
  </si>
  <si>
    <t>UBND thành phố Lạng Sơn</t>
  </si>
  <si>
    <t>UBND huyện Cao Lộc</t>
  </si>
  <si>
    <t>1. Sở Xây dựng tỉnh Lạng Sơn</t>
  </si>
  <si>
    <t>2. Sở Tài nguyên và Môi trường tỉnh Lạng Sơn</t>
  </si>
  <si>
    <t>3. UBND thành phố Lạng Sơn</t>
  </si>
  <si>
    <t>4. UBND huyện Cao Lộc</t>
  </si>
  <si>
    <t>DANH MỤC HỒ SƠ QUY HOẠCH CHỌN MẪU KIỂM TOÁN</t>
  </si>
  <si>
    <t>Quyết định số, ngày phê duyệt</t>
  </si>
  <si>
    <t xml:space="preserve">Nội dung quyết định phê duyệt </t>
  </si>
  <si>
    <t>Đơn vị lập, thẩm định</t>
  </si>
  <si>
    <t>TẠI SỞ XÂY DỰNG</t>
  </si>
  <si>
    <t xml:space="preserve">Nhiệm vụ quy hoạch chung, phân khu, chi tiết đô thị </t>
  </si>
  <si>
    <t>1866/QĐ-UBND ngày 17/9/2021</t>
  </si>
  <si>
    <t>QĐ phê duyệt nhiệm vụ và dự toán chi phí lập điều chỉnh quy hoạch chung thị trấn Đồng Mỏ, huyện Chi lăng, tỉnh Lạng Sơn đến năm 2035, tỷ lệ 1/5.000</t>
  </si>
  <si>
    <t>Sở XD</t>
  </si>
  <si>
    <t>1841/QĐ-UBND ngày 11/9/2021</t>
  </si>
  <si>
    <t>QĐ về việc phê duyệt Nhiệm vụ và dự toán chi phí lập điều chỉnh quy hoạch chung thị trấn Chi Lăng, huyện Chi Lăng đến năm 2035, tỷ lệ 1/5.000</t>
  </si>
  <si>
    <t>66/QĐ-UBND ngày 08/01/2022</t>
  </si>
  <si>
    <t>Quy hoạch phân khu phía Đông thành phố Lạng Sơn, tỷ lệ 1/2.000</t>
  </si>
  <si>
    <t>996/QĐ-UBND ngày 13/3/2022</t>
  </si>
  <si>
    <t>Quy hoạch phân khu phía Đông Nam, thành phố Lạng Sơn, tỉnh Lạng Sơn, tỷ lệ 1/2.000</t>
  </si>
  <si>
    <t>1123/QĐ-UBND ngày 02/7/2022</t>
  </si>
  <si>
    <t>Quy hoạch phân khu Khu vực Nà Chuông - Bình Cằm, thành phố Lạng Sơn, tỷ lệ 1/2.000</t>
  </si>
  <si>
    <t>1433/QĐ-UBND ngày 31/8/2022</t>
  </si>
  <si>
    <t xml:space="preserve">Quy hoạch phân khu xây dựng Khu du lịch, nhà ở Xứ Lạng Thuỷ Vân Sơn, xã Bắc La, huyện Văn Lãng, tỉnh Lạng Sơn, tỷ lệ 1/2000; </t>
  </si>
  <si>
    <t>29/QĐ-UBND ngày 05/01/2022</t>
  </si>
  <si>
    <t>Quy hoạch chi tiết Khu đô thị Mỹ Sơn, thành phố lạng Sơn và huyện Cao Lộc, tỉnh Lạng Sơn, tỷ lệ 1/500</t>
  </si>
  <si>
    <t>1364/QĐ-UBND ngày 28/8/2023</t>
  </si>
  <si>
    <t>Điều chỉnh Quy hoạch chi tiết xây dựng Dự án Khách sạn, sân golf Hoàng Đồng - Lạng Sơn, thành phố Lạng Sơn, tỷ lệ 1/500;</t>
  </si>
  <si>
    <t xml:space="preserve">Đồ án Quy hoạch chung chung, phân khu đô thị </t>
  </si>
  <si>
    <t>1318/QĐ-UBND ngày 13/8/2022</t>
  </si>
  <si>
    <t>Về việc phê duyệt Điều chỉnh Quy hoạch chung thị trấn Chi Lăng, huyện Chi Lăng, tỉnh Lạng Sơn đến năm 2035, tỷ lệ 1/5000</t>
  </si>
  <si>
    <t>1453/QĐ-UBND ngày 6/9/2022</t>
  </si>
  <si>
    <t>Về việc phê duyệt Quy hoạch phân khu phía Đông Nam thành phố Lạng Sơn, tỉnh Lạng Sơn</t>
  </si>
  <si>
    <t>1123/QĐ-UBND  21/07/2023</t>
  </si>
  <si>
    <t>Về việc phê duyệt Quy hoạch phân khu phía Đông, thành phố Lạng Sơn, tỷ lệ 1/2.000</t>
  </si>
  <si>
    <t>Quy hoạch đô thị điều chỉnh cục bộ</t>
  </si>
  <si>
    <t>2865/QĐ-UBND ngày 14/12/2021</t>
  </si>
  <si>
    <t>Phê duyệt điều chỉnh cục bộ quy hoạch chung xây dựng thành phố Lạng Sơn đến năm 2025 (Khu vực Mỹ Sơn, Nà chuông – Bình Cằm và Yên Trạch)</t>
  </si>
  <si>
    <t>1191/QĐ-UBND ngày 16/6/2021</t>
  </si>
  <si>
    <t>Phê duyệt điều chỉnh cục bộ quy hoạch chi tiết xây dựng Khu đô thị Phú Lộc I+II, phường Hoàng Văn Thụ, thành phố Lạng Sơn, tỷ lệ 1/500</t>
  </si>
  <si>
    <t>2152/QĐ-UBND ngày 03/11/2021</t>
  </si>
  <si>
    <t>Phê duyệt điều chỉnh cục bộ Quy hoạch chi tiết Khu đô thị mới Nam Hoàng Đồng, thành phố Lạng Sơn, tỷ lệ 1/500</t>
  </si>
  <si>
    <t>1224/QĐ-UBND ngày 22/7/2022</t>
  </si>
  <si>
    <t>Phê duyệt điều chỉnh cục bộ Quy hoạch chi tiết xây dựng, tỷ lệ 1/500 dự án Khách sạn - sân golf Hoàng Đồng, thành phố Lạng Sơn</t>
  </si>
  <si>
    <t>1537/QĐ-UBND ngày 25/9/2023</t>
  </si>
  <si>
    <t>Phê duyệt điều chỉnh cục bộ Quy hoạch chi tiết xây dựng dự án Điều chỉnh, mở rộng Khu đô thị Nam Hoàng Đồng I, thành phố Lạng Sơn, tỷ lệ 1/500</t>
  </si>
  <si>
    <t>57/QĐ-UBND ngày 01/10/2024</t>
  </si>
  <si>
    <t>TẠI THÀNH PHỐ LẠNG SƠN</t>
  </si>
  <si>
    <t>1729/QĐ-UBND ngày 28/8/2021</t>
  </si>
  <si>
    <t>Nhiệm vụ điều chỉnh quy hoạch chung thành phố Lạng Sơn đến năm 2045, tỷ lệ 1/10.000</t>
  </si>
  <si>
    <t>UBND thành phố lập
Sở XD thẩm định</t>
  </si>
  <si>
    <t xml:space="preserve">Nhiệm vụ Quy hoạch phân khu Khu vực Nà Chuông - Bình Cằm, thành phố Lạng Sơn, tỷ lệ 1/2000 </t>
  </si>
  <si>
    <t xml:space="preserve">Nhiệm vụ Quy hoạch chi tiết Khu dân cư mới Quảng Lạc, thành phố Lạng Sơn, tỷ lệ 1/500 </t>
  </si>
  <si>
    <t>Đồ án điều chỉnh quy hoạch chung thành phố Lạng Sơn đến năm 2045, tỷ lệ 1/10.000</t>
  </si>
  <si>
    <t>UBND thành phố lập,chấm dứt QH</t>
  </si>
  <si>
    <t>Đồ án quy hoạch phân khu Khu vực Nà Chuông - Bình Cằm, thành phố Lạng Sơn, tỷ lệ 1/2000</t>
  </si>
  <si>
    <t>Đồ án Quy hoạch chi tiết Khu dân cư mới Quảng Lạc, thành phố Lạng Sơn, tỷ lệ 1/500</t>
  </si>
  <si>
    <t>2750/QĐ-UBND ngày 19/10/2022</t>
  </si>
  <si>
    <t>Điều chỉnh cục bộ Quy hoạch chi tiết xây dựng phường Đông Kinh, thành phố Lạng Sơn, tỷ lệ 1/500</t>
  </si>
  <si>
    <t>3365/QĐ-UBND ngày 22/12/2022</t>
  </si>
  <si>
    <t>Cập nhật, điều chỉnh cục bộ Quy hoạch chi tiết Khu đô thị mới Nam Hoàng Đồng, thành phố Lạng Sơn, tỷ lệ 1/500 (Quyết định số 2152/QĐ-UBND ngày 03/11/2021 của UBND tỉnh Lạng Sơn) và Điều chỉnh cục bộ quy hoạch chi tiết xây dựng Khu đô thị Hoàng Đồng, thành phố Lạng Sơn, tỷ lệ 1/500(Quyết định số 2278/QĐ-UBND ngày 22/11/2019của UBND tỉnh Lạng Sơn)</t>
  </si>
  <si>
    <t>TẠI HUYỆN CAO LỘC</t>
  </si>
  <si>
    <t>208/QĐ-UBND ngày 27/01/2022</t>
  </si>
  <si>
    <t xml:space="preserve"> Phê duyệt Nhiệm vụ Quy hoạch chi tiết xây dựng Khu đô thị mới và tái định cư khối 1 tại thị trấn Cao Lộc, tỷ lệ 1/500</t>
  </si>
  <si>
    <t>UBND huyện lập
Sở XD thẩm định</t>
  </si>
  <si>
    <t>2280/QĐ-UBND ngày 26/7/2022</t>
  </si>
  <si>
    <t xml:space="preserve"> Phê duyệt Quy hoạch chi tiết xây dựng Khu đô thị mới và tái định cư khối 1 tại thị trấn Cao Lộc, tỷ lệ 1/500</t>
  </si>
  <si>
    <t>Điều chỉnh cục bộ quy hoạch chung xây dựng thị trấn Đồng Đăng, huyện Cao Lộc đến năm 2025, tỷ lệ 1/10.000</t>
  </si>
  <si>
    <t>UBND huyện lập
Chấm dứt QH</t>
  </si>
  <si>
    <t>Điều chỉnh cục bộ quy hoạch chung thành phố Lạng Sơn đến năm 2025, tỷ lệ 1/10.000</t>
  </si>
  <si>
    <t>D</t>
  </si>
  <si>
    <t>TẠI HUYỆN  LỘC BÌNH</t>
  </si>
  <si>
    <t>Quyết định số 1879/QĐ-UBND ngày 30/6/2021</t>
  </si>
  <si>
    <t>Nhiệm vụ điều chỉnh Quy hoạch chi tiết xây dựng Dự án: Cầu Lộc Bình số 1, đường giao thông và Khu tái định cư xã Lục Thôn, huyện Lộc Bình, tỉnh Lạng Sơn, tỷ lệ 1/500</t>
  </si>
  <si>
    <t xml:space="preserve">398/QĐ-UBND ngày 27/01/2021 </t>
  </si>
  <si>
    <t>Đồ án điều chỉnh Quy hoạch chi tiết xây dựng Dự án: Cầu Lộc Bình số 1, đường giao thông và Khu tái định cư xã Lục Thôn, huyện Lộc Bình, tỉnh Lạng Sơn, tỷ lệ 1/500</t>
  </si>
  <si>
    <t>Phụ lục số 01/BCKT-CĐ</t>
  </si>
  <si>
    <t>Kho bạc nhà nước tỉnh Lạng Sơn</t>
  </si>
  <si>
    <t xml:space="preserve">Tên tổ chức </t>
  </si>
  <si>
    <t>Tên công trình, dự án</t>
  </si>
  <si>
    <t>Quyết định phê duyệt quy hoạch chi tiết</t>
  </si>
  <si>
    <t>Quyết định giao đất, 
cho thuê đất, chuyển mục đích</t>
  </si>
  <si>
    <t>Ghi 
chú</t>
  </si>
  <si>
    <t>Diện tích (ha)</t>
  </si>
  <si>
    <t>Số quyết định, ngày tháng năm</t>
  </si>
  <si>
    <t>Công ty cổ phần May - Diêm Sài Gòn</t>
  </si>
  <si>
    <t>Khu đô thị phía Đông thị trấn Đồng Mỏ, huyện Chi Lăng</t>
  </si>
  <si>
    <t>Quyết định số 3941/QĐ-UBND ngày 07/11/2018 và QĐ số 3838/QĐ-UBND ngày 29/10/2019 của UBND huyện</t>
  </si>
  <si>
    <t>Quyết định số 929/QĐ-UBND ngày 17/6/2023 của UBND tỉnh</t>
  </si>
  <si>
    <t>Giao đất để thực hiện xây dựng cơ sở hạ tầng theo quy hoạch chi tiết xây dựng được duyệt</t>
  </si>
  <si>
    <t>Công ty TNHH HCL</t>
  </si>
  <si>
    <t>Khu đô thị phía Đông Nam thị trấn Đồng Mỏ, huyện Chi Lăng</t>
  </si>
  <si>
    <t>Quyết định số 2483/QĐ-UBND ngày 26/06/2020 và QĐ số 4564/QĐ-UBND ngày 14/12/2020 của UBND huyện</t>
  </si>
  <si>
    <t>Quyết định số 1384/QĐ-UBND ngày 31/8/2023 của UBND tỉnh</t>
  </si>
  <si>
    <t xml:space="preserve">Công ty cổ phần Tư vấn thiết kế đầu tư và Xây dựng SDN </t>
  </si>
  <si>
    <t>Khu dân cư trung tâm Thị trấn Hữu Lũng, huyện Hữu Lũng</t>
  </si>
  <si>
    <t>Quyết định số 1533/QĐ-UBND ngày 27/5/2016 và QĐ số 2456/QĐ-UBND ngày 11/8/2016 của UBND huyện</t>
  </si>
  <si>
    <t>Quyết định số 1509/QĐ-UBND ngày 29/7/2021 của UBND tỉnh</t>
  </si>
  <si>
    <t>Quyết định số 1568/QĐ-UBND ngày 08/8/2021 của UBND tỉnh</t>
  </si>
  <si>
    <t>Công ty TNHH Bất động sản Trường Thịnh Phát</t>
  </si>
  <si>
    <t>Khu đô thị mới Hữu Lũng, huyện Hữu Lũng</t>
  </si>
  <si>
    <t xml:space="preserve">Quyết định số 271/QĐ-UBND ngày 31/01/2019 của UBND tỉnh </t>
  </si>
  <si>
    <t>Quyết định số 2195/QĐ-UBND ngày 25/12/2023 của UBND tỉnh</t>
  </si>
  <si>
    <t>Giao đất thực hiện dự án theo Phân kỳ đầu tư giai đoạn 1</t>
  </si>
  <si>
    <t>Công ty CP Vận tải Thương mại Bảo Nguyên</t>
  </si>
  <si>
    <t>Đầu tư xây dựng khu dân cư mới tại khu II, thị trấn Na Sầm, huyện Văn Lãng</t>
  </si>
  <si>
    <t xml:space="preserve"> Quyết định số 4070/QĐ-UBND ngày 11/30/2022 
(điều chỉnh cục bộ)</t>
  </si>
  <si>
    <t>Quyết định số 333/QĐ-UBND ngày 18/01/2021 của UBND tỉnh</t>
  </si>
  <si>
    <t>Giao đất</t>
  </si>
  <si>
    <t>Quyết định số 2009/QĐ-UBND ngày 10/11/2021 của UBND tỉnh</t>
  </si>
  <si>
    <t>Công ty cổ phần sản xuất và thương mại Lạng Sơn</t>
  </si>
  <si>
    <t>Điều chỉnh mở rộng Khu đô thị Nam Hoàng Đồng I</t>
  </si>
  <si>
    <t>Quyết định số 434/QĐ-UBND ngày 26/3/2010; số 1229/QĐ-UBND ngày 08/7/2017; số 1537/QĐ-UBND ngày 25/9/2023 của UBND tỉnh về việc phê duyệt điều chỉnh cục bộ Quy hoạch chi tiết xây dựng dự án Điều chỉnh, mở rộng Khu đô thị Nam Hoàng Đồng I, thành phố Lạng Sơn, tỷ lệ 1/500</t>
  </si>
  <si>
    <t>Quyết định số 214/QĐ-UBND ngày 28/01/2022 của UBND tỉnh</t>
  </si>
  <si>
    <t>Quyết định số 221/QĐ-UBND ngày 28/01/2022 của UBND tỉnh</t>
  </si>
  <si>
    <t>Công ty cổ phần đầu tư xây dựng Hoàng Dương</t>
  </si>
  <si>
    <t>Khu đô thị Phú Lộc I+II, thành phố Lạng Sơn</t>
  </si>
  <si>
    <t>Quyết định số 1478/QĐ-UBND ngày 14/8/2017; Quyết định số 1191/QĐ-UBND ngày 16/6/2021; Quyết định số 128/QĐ-UBND ngày 15/01/2022 của UBND tỉnh Lạng Sơn về việc phê duyệt vị trí, diện tích quỹ đất 12% (đợt 2) dự án Khu đô thị Phú Lộc I, II thành phố Lạng Sơn Nhà đầu tư bàn giao cho UBND tỉnh;</t>
  </si>
  <si>
    <t xml:space="preserve">Quyết định số 1848/QĐ-UBND ngày 13/11/2023 của UBND tỉnh 
</t>
  </si>
  <si>
    <t>Công ty cổ phần xuất nhập khẩu Lạng Sơn</t>
  </si>
  <si>
    <t>Dự án Phát triển nhà ở Khu dân cư tại khu đất Tinh Dầu khối 3 phường Vĩnh Trại, thành phố Lạng Sơn (Đấu giá)</t>
  </si>
  <si>
    <t xml:space="preserve">Quyết định số 564/QĐ-UBND ngày 12/4/2023 của UBND tỉnh
</t>
  </si>
  <si>
    <t>Công ty TNHH Thảo Viên</t>
  </si>
  <si>
    <t>Khu dân cư khối 3, phường Hoàng Văn Thụ, thành phố Lạng Sơn</t>
  </si>
  <si>
    <t>Quyết định số 489/QĐ-UBND  ngày 26/3/2020 của UBND tỉnh phê duyệt điều chỉnh cục bộ quy hoạch chi tiết Phường Hoàng Văn Thụ, thành phố Lạng Sơn, tỷ lệ 1/500</t>
  </si>
  <si>
    <t>Quyết định số 1352/QĐ-UBND ngày 07/9/2021 của UBND tỉnh</t>
  </si>
  <si>
    <t>Chuyển mục đích đất ở</t>
  </si>
  <si>
    <t>DANH MỤC DỰ ÁN PHÊ DUYỆT QUY HOẠCH CHI TIẾT GIAI ĐOẠN 2021-2023  ĐƯỢC GIAO ĐẤT, CHO THUÊ ĐẤT</t>
  </si>
  <si>
    <t>BẢNG TỔNG HỢP HẠN CHẾ CÔNG TÁC CẤP PHÉP VÀ SAU CẤP PHÉP XÂY DỰNG TẠI TỈNH LẠNG SƠN</t>
  </si>
  <si>
    <t>Chủ đầu tư</t>
  </si>
  <si>
    <t>Giấy phép xây dựng</t>
  </si>
  <si>
    <t>Hạn chế</t>
  </si>
  <si>
    <t>Tình hình thanh tra, kiểm tra</t>
  </si>
  <si>
    <t>NHÀ Ở RIÊNG LẺ</t>
  </si>
  <si>
    <t>Vi Thị Mai</t>
  </si>
  <si>
    <t>02/4/2021</t>
  </si>
  <si>
    <t>Chưa thanh tra</t>
  </si>
  <si>
    <t>Vũ Ngọc Quỳnh Hương</t>
  </si>
  <si>
    <t>31/7/2023</t>
  </si>
  <si>
    <t>- Giấy tiếp nhận hồ sơ và hẹn trả kết quả chưa được người nộp hồ sơ ký xác nhận;
- Phiếu kiểm soát quá trình giải quyết hồ sơ chưa được ký giao nhận đầy đủ;</t>
  </si>
  <si>
    <t>Hà Văn Bường</t>
  </si>
  <si>
    <t>21/2/2023</t>
  </si>
  <si>
    <t>Chu Văn Quắn</t>
  </si>
  <si>
    <t>22/2/2023</t>
  </si>
  <si>
    <t>Phạm Ngọc Thuý</t>
  </si>
  <si>
    <t>23/9/2022</t>
  </si>
  <si>
    <t>Hoàng Thị Riêm (Liêm)</t>
  </si>
  <si>
    <t>30/12/2022</t>
  </si>
  <si>
    <t>Hoàng Hải Nam</t>
  </si>
  <si>
    <t>05/9/2022</t>
  </si>
  <si>
    <t>- Phiếu kiểm soát quá trình giải quyết hồ sơ chưa được ký giao nhận đầy đủ;</t>
  </si>
  <si>
    <t>Bùi Thị Nhình</t>
  </si>
  <si>
    <t>Nguyễn Viết Dũng</t>
  </si>
  <si>
    <t>18/3/2021</t>
  </si>
  <si>
    <t>Vũ Văn Thông</t>
  </si>
  <si>
    <t>17/8/2023</t>
  </si>
  <si>
    <t xml:space="preserve"> -Giấy tiếp nhận hồ sơ và hẹn trả kết quả chưa được người nộp hồ sơ ký xác nhận;</t>
  </si>
  <si>
    <t>Trịnh Văn Hạnh</t>
  </si>
  <si>
    <t>CÔNG TRÌNH</t>
  </si>
  <si>
    <t>Trạm BTS</t>
  </si>
  <si>
    <t>12/9/2023</t>
  </si>
  <si>
    <t>- Giấy tiếp nhận hồ sơ và hẹn trả kết quả chưa được người nộp hồ sơ ký xác nhận;
- Phiếu kiểm toán quá trình giải quyết hồ sơ chưa được ký giao nhận đầy đủ;</t>
  </si>
  <si>
    <t>Trạm BTS loại cột angten tự đứng</t>
  </si>
  <si>
    <t>Nhà vệ sinh</t>
  </si>
  <si>
    <t>Hạng mục Sân tập golf tại dự án Khách sạn, sân golf Hoàng Đồng</t>
  </si>
  <si>
    <t>Không có giấy phép xây dựng nhưng vẫn được xây dựng và đang hoạt động dịch vụ kinh doanh. Thanh tra sở xây dựng đã kiểm tra và ra quyết định xử phạt tại Quyết định số 99/QĐ-XPVPHC ngày 14/6/2021 với mức phạt là 180trđ và thực hiện các biện pháp khắc phục được nêu tại Quyết định. Tuy nhiên đến nay Chủ đầu tư chưa xuất trình được GPXD, UBND thành phố Lạng Sơn chưa có văn bản chỉ đạo các đơn vị liên quan xử lý sai phạm này.</t>
  </si>
  <si>
    <t>Ghi nhận theo kết quả kiểm tra</t>
  </si>
  <si>
    <t>Hạng mục Nhà trẻ tại dự án Khách sạn, sân golf Hoàng Đồng</t>
  </si>
  <si>
    <t>Không có giấy phép xây dựng nhưng vẫn được xây dựng. Công trình được UBND xã Hoàng Đồng, Đội trật tự đô thị thành phố kiểm tra, phát hiện không có GPXD tại Biên bản kiểm tra ngày 22/9/2022 (thời điểm này đang thi công phần móng công trình) và Biên bản kiểm tra ngày 26/8/2024 (thời điểm này công trình đã hoàn thiện xong). UBND thành phố và các đơn vị liên quan chưa có văn bản chỉ đạo, quyết định xử lý vi phạm này.</t>
  </si>
  <si>
    <t>Sở xây dựng Lạng Sơn</t>
  </si>
  <si>
    <t xml:space="preserve">Công trình Nhà dịch vụ thuộc khu dịch vụ DV2.1, bể chứa nước phòng cháy chữa cháy dung tích 40m3 và trạm xử lý nước thải công suất 180m3/ngày đêm thuộc dự án Khu đô thị thương mại, căn hộ và shophouse Diamond Park </t>
  </si>
  <si>
    <t>03</t>
  </si>
  <si>
    <t>14/5/2021</t>
  </si>
  <si>
    <t>Được UBND thành phố thực hiện kiểm tra công trình xây dựng tại Biên bản kiểm tra ngày 03//01/2022, ghi nhận công trình đang thi công phần ngầm theo GPXD. Từ đó đến nay việc kiểm tra công trình không được thực hiện (không có biên bản kiểm tra).</t>
  </si>
  <si>
    <t>Điều chỉnh giấy phép xây dựng (lần thứ 1,2) công trình: Xây dựng hạ tầng kỹ thuật và nhà ở chia ô liền kề tại Tiểu khu tái định cư Khối 9, phường Hoàng Văn Thụ, thành phố Lạng Sơn</t>
  </si>
  <si>
    <t>05</t>
  </si>
  <si>
    <t>12/6/2020</t>
  </si>
  <si>
    <t xml:space="preserve">Tại điều chỉnh lần 1: Công trình thi công sai GPXD và được Sở Xây dựng chấp thuận điều chỉnh GPXD, nhưng không xử lý vi phạm hành chính là chưa đúng quy định.
Tại điều chỉnh lần 2: Công trình xây dựng sai GPXD được UBND thành phố thực hiện kiểm tra việc thực hiện theo GPXD vào ngày 23/10/2023 và lập Biên vi phạm hành chính ngày 02/11/2023; Đã xử phạt vi phạm tại Quyết định 117/QĐ-XPHC ngày 101/11/2023, trong đó phạt 110trđ và khắc phục hậu quả. Chủ đầu tư đã nộp phạt số tiền trên và được Sở xây dựng chấp thuận điều chỉnh GPXD lần 2 ngày 22/11/2023. Nhưng với những nội dung không đề nghị điều chỉnh GPXD yêu cầu phải phá dỡ (Bậc tam cấp, bó vỉa bồn hoa trước các căn hộ LK.26.6-7 đến LK.26.6-12 dọc theo đường giao nội bộ có mặt đường rộng 7m) thì chưa có báo cáo, kiểm tra việc thực hiện này. </t>
  </si>
  <si>
    <t>Nhà ở riêng lẻ</t>
  </si>
  <si>
    <t>Phan Hồng Hạnh</t>
  </si>
  <si>
    <t>03/GPXD</t>
  </si>
  <si>
    <t>19/01/2023</t>
  </si>
  <si>
    <t>- Giấy tiếp nhận hồ sơ và hẹn trả kết quả chưa được ký xác nhận ;
- Phiếu kiểm soát quá trình giải quyết hồ sơ chưa được ký xác nhận;
- Chiều cao công trình (Tầng 1 cao 3,2m, tầng 2 cao 3m)</t>
  </si>
  <si>
    <t>Hà Văn Huân và Nguyễn Bích Anh</t>
  </si>
  <si>
    <t>06/GPXD</t>
  </si>
  <si>
    <t>02/02/2022</t>
  </si>
  <si>
    <t>- Giấy tiếp nhận hồ sơ và hẹn trả kết quả chưa được ký xác nhận ;
- Phiếu kiểm soát quá trình giải quyết hồ sơ chưa được ký xác nhận;
- Đơn xin cấp phép là ngày 12/01/2023. Tuy nhiên Giấy phép xây dựng lại là ngày 02/02/2022;</t>
  </si>
  <si>
    <t>Đồng Thị Minh Thu</t>
  </si>
  <si>
    <t>09/GPXD</t>
  </si>
  <si>
    <t>15/2/2023</t>
  </si>
  <si>
    <t>- Giấy tiếp nhận hồ sơ và hẹn trả kết quả chưa được ký xác nhận ;
- Phiếu kiểm soát quá trình giải quyết hồ sơ chưa được ký xác nhận;</t>
  </si>
  <si>
    <t>Nguyễn Thị Nhai</t>
  </si>
  <si>
    <t>17/GPXD</t>
  </si>
  <si>
    <t>- Phiếu kiểm soát quá trình giải quyết hồ sơ chưa được ký xác nhận;
- Chiều cao công trình  (Tầng 1 cao 4,1m, tầng 2 cao 3,9m, tầng 3 cao 3,7m)</t>
  </si>
  <si>
    <t>Lương Thái Sơn</t>
  </si>
  <si>
    <t>26/CPXD</t>
  </si>
  <si>
    <t>- Giấy tiếp nhận hồ sơ và hẹn trả kết quả chưa được ký xác nhận ;
- Phiếu kiểm soát quá trình giải quyết hồ sơ chưa được ký xác nhận;
-  Chiều cao công trình  (Tầng 1 cao 3m)</t>
  </si>
  <si>
    <t>Triệu Quang Quý; Nguyễn Thị Hường</t>
  </si>
  <si>
    <t>28/GPXD</t>
  </si>
  <si>
    <t>Vũ Thanh Nhàn</t>
  </si>
  <si>
    <t>33/GPXD</t>
  </si>
  <si>
    <t>12/5/2023</t>
  </si>
  <si>
    <t>Hoàng Mạnh Hành; Vi Thị Thu Hoàn</t>
  </si>
  <si>
    <t>75/GPXD</t>
  </si>
  <si>
    <t>Vy Mạnh An; Hà Thị Thu Huyền</t>
  </si>
  <si>
    <t xml:space="preserve">82/GPXD </t>
  </si>
  <si>
    <t>11/12/2023</t>
  </si>
  <si>
    <t>- Phiếu kiểm soát quá trình giải quyết hồ sơ chưa được ký xác nhận;
- Chậm thời gian cấp phép: Hẹn 06/12/2023 trả, nhưng đến 11/12/2023 mới có GPXD</t>
  </si>
  <si>
    <t>Vi Văn Sơn; Vũ Thị Lan</t>
  </si>
  <si>
    <t>64/GPXD</t>
  </si>
  <si>
    <t>05/10/2023</t>
  </si>
  <si>
    <t>Năm 2021-2022</t>
  </si>
  <si>
    <t>Nguyễn Văn Thủy; Đỗ Thị Doan</t>
  </si>
  <si>
    <t>92/GPXD</t>
  </si>
  <si>
    <t>- Phiếu kiểm soát quá trình giải quyết hồ sơ chưa được ký xác nhận;
- Bản vẽ thiết kế chưa được  ký xác nhận vào từng bản vẽ</t>
  </si>
  <si>
    <t>Nguyễn Văn Huynh</t>
  </si>
  <si>
    <t>45/GPXD</t>
  </si>
  <si>
    <t>06//7/2022</t>
  </si>
  <si>
    <t>- Giấy tiếp nhận hồ sơ và hẹn trả kết quả chưa được ký xác nhận ;
- Phiếu kiểm soát quá trình giải quyết hồ sơ chưa được ký xác nhận;
- Chiều cao công trình  (Tầng 1 cao 5,2m)</t>
  </si>
  <si>
    <t>Trần Hồng Cúc</t>
  </si>
  <si>
    <t>88/GPXD</t>
  </si>
  <si>
    <t>07/12/2021</t>
  </si>
  <si>
    <t>- Giấy tiếp nhận hồ sơ và hẹn trả kết quả chưa được ký xác nhận ;
- Phiếu kiểm soát quá trình giải quyết hồ sơ chưa được ký xác nhận;
- Chiều cao công trình (Tầng 1 cao 3,7m, tầng còn lại 3,5m)</t>
  </si>
  <si>
    <t>Hoàng Thành Đạt</t>
  </si>
  <si>
    <t>47/GPXD</t>
  </si>
  <si>
    <t>- Giấy tiếp nhận hồ sơ và hẹn trả kết quả chưa được ký xác nhận đầy đủ ;
- Phiếu kiểm soát quá trình giải quyết hồ sơ chưa được ký xác nhận đầy đủ;</t>
  </si>
  <si>
    <t>Thân Văn Lâm</t>
  </si>
  <si>
    <t>39/GPXD</t>
  </si>
  <si>
    <t>- Phiếu kiểm soát quá trình giải quyết hồ sơ chưa được ký xác nhận đầy đủ;</t>
  </si>
  <si>
    <t>Nguyễn Vắn Song</t>
  </si>
  <si>
    <t>16/GPXD</t>
  </si>
  <si>
    <t>- Không có Giấy tiếp nhận hồ sơ và hẹn trả kết quả chưa được ký xác nhận ;
- Không có Phiếu kiểm soát quá trình giải quyết hồ sơ chưa được ký xác nhận;</t>
  </si>
  <si>
    <t>Nguyễn Tiến Mạnh</t>
  </si>
  <si>
    <t>53/GPXD</t>
  </si>
  <si>
    <t>-  Phiếu kiểm soát quá trình giải quyết hồ sơ chưa được ký xác nhận đầy đủ;
-  Không có Hồ sơ cấp phép lần đầu;
 - Việc cấp phép sửa chữa, cải tạo là không đúng quy định theo Điều 98 Luật xây dựng 2014 (Phải là điều chỉnh GPXD)
- Chiều cao công trình (Tầng 1 cao 3,8, tầng 2 cao 3,4m, tầng 3 cao 3,2m)</t>
  </si>
  <si>
    <t>Nguyễn Đức Cận</t>
  </si>
  <si>
    <t>11/GPXD</t>
  </si>
  <si>
    <t>- Giấy tiếp nhận hồ sơ và hẹn trả kết quả chưa được ký xác nhận đầy đủ ;
- Phiếu kiểm soát quá trình giải quyết hồ sơ chưa được ký xác nhận đầy đủ;
- Chậm thời gian cấp phép: Hẹn 21/3/2023 trả, nhưng đến 22/3/2023 mới có GPXD</t>
  </si>
  <si>
    <t>Công trình</t>
  </si>
  <si>
    <t>Cửa hàng xăng dầu Thụy Hùng</t>
  </si>
  <si>
    <t>21/9/2021</t>
  </si>
  <si>
    <t>Thanh tra Sở KH&amp;ĐT Lạng Sơn đã xử phạt vi phạm hành chính tại Quyết định số 42/QĐ-XPVPHC ngày 05/7/2023, trong đó phạt 70trđ do thực hiện quy mô xây dựng không đúng Quyết định 1503/QĐ-UBND ngày 29/7/2021, nhưng không có biện pháp khắc phục hậu quả; UBND huyện Cao Lộc đã phạt vi phạm tại Quyết định 1810/QĐ-UBND ngày 21/6/2023 trong đó: Phạt 10trđ và buộc khôi phục lại tình trạng ban đầu nhưng đến nay chưa khắc phục; Thi công sân bê tông sai thiết kế (thiết kế được duyệt là 2000m2), thực tế thi công trên toàn bộ diện tích đất dự án 16.717,2m2 nhưng chưa xử lý vi phạm này (Báo cáo 241/BC-QLTTĐT ngày 14/8/2023 của Đội Quản lý trật tự đô thị huyện về việc kiểm tra, rà soát dự án Khu kinh doanh dịch vụ xăng dầu tổng hợp, tại Km6+200 đến Km6+500 bên phải Quốc lộ 1A, thôn Nà Pài, xã Thụy Hùng), UBND huyện Cao Lộc có Văn bản chỉ đạo việc thực hiện kiểm tra, xác minh, xử lý tại văn bản số 2225/UBND-VP ngày 23/8/2023;</t>
  </si>
  <si>
    <t>Đã thanh tra: Ghi nhận theo kết quả thanh tra</t>
  </si>
  <si>
    <t>Khu giới thiệu sản phẩm và kinh doanh thương mại tổng hợp Hữu Nghị</t>
  </si>
  <si>
    <t>09</t>
  </si>
  <si>
    <t>14/02/2022</t>
  </si>
  <si>
    <t>Khu giới thiệu sản phẩm và kinh doanh thương mại tổng hợp Hữu Nghị: UBND huyện chưa phát hiện ra việc xây dựng công trình không có GPXD (khi đã xây dựng được một số hạng mục được nêu tại Biên bản vi phạm hành chính của Thanh tra Sở Xây dựng ngày 10/02/2020), Thanh tra Sở xây dựng Lạng Sơn đã xử phạt vi phạm hành chính tại Quyết định 19/QĐ-XPVPHC ngày 18/9/2020 do không có GPXD (phạt 30trđ) và đề nghị làm các thủ tục cấp GPXD; Sau khi khắc phục hậu quả và được cấp GPXD, công trình thi công sai một số nội dung theo GPXD và đã được UBND huyện Cao Lộc chỉ ra tại Biên bản làm việc ngày 02/11/2023, nhưng chưa có quyết định xử lý vi phạm này</t>
  </si>
  <si>
    <t>Các dự án, công trình xây dựng  khác đang thực hiện, chưa thực hiện xong</t>
  </si>
  <si>
    <r>
      <t xml:space="preserve">(1) Đầu tư, quản lý, khai thác bến xe Đồng Đăng (Theo Quyết định số 161/QĐ-UBND tỉnh ngày 15/01/2021 thì  Quý IV/2021 hoàn thành công trình đưa vào sử dụng);
(2)  Khu nhà ở cao cấp Đồng Đăng (Theo Quyết định số 104/2021/QĐ-PHN ngày 10/4/2021 của Công ty TNHH Phúc Hoàng Nguyên thì tháng 12/2022 hoàn thành đưa vào sử dụng); 
(3) Khu giới thiệu sản phẩm và kinh doanh thương mại tổng hợp Hữu Nghị (Theo chấp thuận điều chỉnh chủ trương đầu tư số 907/QĐ-UBND tỉnh ngày 29/4/2021 thì Quý I/2022 hoàn thành đưa vào sử dụng); 
(4) Trung tâm chăm sóc sức khỏe người cao tuổi đang thi công san nền (Theo Chứng nhận đăng ký đầu tư điều chỉnh lần 2 ngày 08/6/2022 thì Quý IV/2024 đưa vào khai thác sử dụng); 
(5)Xưởng sản xuất bùi nhùi cọ xoong (theo chấp thuận điều chỉnh chủ trương đầu tư số 393/QĐ-UBND tỉnh ngày 13/3/2023 thì Quý IV/2024 hoàn thành đưa vào sử dụng, nhà đầu tư đã gửi thông báo ngừng hoạt động dự án từ ngày 01/7/2024 đến 30/6/2025 nhưng chưa được xem xét chấp thuận (tại Văn bản số 1841/SKHĐT-QLĐTNNS ngày 02/7/2024 của Sở Kế hoạch và đầu tư); 
(6) Trạm bảo dưỡng, sửa chữa xe ô tô. Hạng mục Nhà văn phòng (Theo chấp thuận chủ trương đầu tư số 83/QĐ-BQLKKTCK ngày 02/7/2021 thì Quý I/2023 hoàn thành đưa vào sử dụng). 
</t>
    </r>
    <r>
      <rPr>
        <b/>
        <sz val="12"/>
        <rFont val="Times New Roman"/>
        <family val="1"/>
      </rPr>
      <t xml:space="preserve">Trong đó: </t>
    </r>
    <r>
      <rPr>
        <sz val="12"/>
        <rFont val="Times New Roman"/>
        <family val="1"/>
      </rPr>
      <t>Trung tâm chăm sóc sức khỏe người cao tuổi chưa được thực hiện do chưa san gạt xong mặt bằng (Theo Thông báo số 187/TB-SKHĐT ngày 09/7/2024 và Báo cáo số 01/BCGSĐGĐT ngày 02/7/2024 thì việc sân lấp tạo mặt bằng vẫn đang tạm dừng); Xưởng sản xuất bùi nhùi cọ xoong mới thi công 02 hạng mục nhà xưởng, hiện tạm dừng thi công từ khoảng đầu năm 2024 do phạm vi dự án đang vướng với Dự án Đường cao tốc Hữu Nghị Chi Lăng theo hình thức BOT.</t>
    </r>
  </si>
  <si>
    <t>Đã thanh tra</t>
  </si>
  <si>
    <t>UBND huyện Lộc Bình</t>
  </si>
  <si>
    <t>- Hồ sơ thiết kế xin cấp phép thiếu chữ ký của UBND huyện Lộc Bình, Phòng Kinh tế hạ tầng tại phần xác nhận;</t>
  </si>
  <si>
    <t>Chi nhánh xăng dầu Lạng Sơn</t>
  </si>
  <si>
    <t>20/6/2023</t>
  </si>
  <si>
    <t>Hoàng Đức Liệm</t>
  </si>
  <si>
    <t>08/8/2023</t>
  </si>
  <si>
    <t>Nguyễn Thị Lan Anh</t>
  </si>
  <si>
    <t>19/8/2023</t>
  </si>
  <si>
    <t>Nông Thị Thu Hương</t>
  </si>
  <si>
    <t>29/9/2023</t>
  </si>
  <si>
    <t>Vy Thị Đồng; Nông Mạnh Cường</t>
  </si>
  <si>
    <t>Đỗ Công Trung</t>
  </si>
  <si>
    <t>03/6/2022</t>
  </si>
  <si>
    <t>-  Hồ sơ thiết kế xin cấp phép thiếu chữ ký của UBND huyện Lộc Bình, Phòng Kinh tế hạ tầng tại phần xác nhận;
- Biên bản kiểm tra hồ sơ, thực địa chưa được ký xác nhận đầy đủ (Ông Triệu Tiến Phú chưa ký xác nhận)</t>
  </si>
  <si>
    <t>Đặng Đình Dũng</t>
  </si>
  <si>
    <t>26/5/2022</t>
  </si>
  <si>
    <t xml:space="preserve"> Hồ sơ thiết kế xin cấp phép thiếu chữ ký của UBND huyện Lộc Bình, Phòng Kinh tế hạ tầng tại phần xác nhận;</t>
  </si>
  <si>
    <t>Lộc Văn Chung</t>
  </si>
  <si>
    <t>11/52022</t>
  </si>
  <si>
    <t>Hoàng Thị Niên</t>
  </si>
  <si>
    <t>11/5/2022</t>
  </si>
  <si>
    <t>Ngô Văn Minh; Mai Thị Hường</t>
  </si>
  <si>
    <t>29/4/2022</t>
  </si>
  <si>
    <t>Hoàng Thị Biên</t>
  </si>
  <si>
    <t>24/6/2022</t>
  </si>
  <si>
    <t>Lý Thị Phẩm</t>
  </si>
  <si>
    <t>11/10/2021</t>
  </si>
  <si>
    <t>Hồ sơ thiết kế xin cấp phép thiếu chữ ký của UBND huyện Lộc Bình, Phòng Kinh tế hạ tầng ký xác nhận;</t>
  </si>
  <si>
    <t>Hoàng Thị Thảo</t>
  </si>
  <si>
    <t>27/10/2021</t>
  </si>
  <si>
    <t>Hoàng Phúc Khánh</t>
  </si>
  <si>
    <t>31/8/2021</t>
  </si>
  <si>
    <t>Dương Thị Thanh Nhàn</t>
  </si>
  <si>
    <t>23/7/2021</t>
  </si>
  <si>
    <t>Lý Ngọc Sơ</t>
  </si>
  <si>
    <t>10/6/2021</t>
  </si>
  <si>
    <t>Phụ lục số 06/BCKT-CĐ</t>
  </si>
  <si>
    <t>Phụ lục số 02/BCKT-CĐ</t>
  </si>
  <si>
    <t>Phụ lục số 03/BCKT-CĐ</t>
  </si>
  <si>
    <t>Số Giấy phép, ngày cấp</t>
  </si>
  <si>
    <t>Loại khoáng sản</t>
  </si>
  <si>
    <t>Tên đơn vị được cấp phép</t>
  </si>
  <si>
    <t>Vị trí khu vực  khai thác</t>
  </si>
  <si>
    <r>
      <t xml:space="preserve">Diện tích  </t>
    </r>
    <r>
      <rPr>
        <sz val="12"/>
        <rFont val="Times New Roman"/>
        <family val="1"/>
      </rPr>
      <t>(ha)</t>
    </r>
  </si>
  <si>
    <r>
      <t xml:space="preserve">Trữ lượng       </t>
    </r>
    <r>
      <rPr>
        <sz val="12"/>
        <rFont val="Times New Roman"/>
        <family val="1"/>
      </rPr>
      <t>(tấn, m</t>
    </r>
    <r>
      <rPr>
        <vertAlign val="superscript"/>
        <sz val="12"/>
        <rFont val="Times New Roman"/>
        <family val="1"/>
      </rPr>
      <t>3</t>
    </r>
    <r>
      <rPr>
        <sz val="12"/>
        <rFont val="Times New Roman"/>
        <family val="1"/>
      </rPr>
      <t>)</t>
    </r>
  </si>
  <si>
    <r>
      <t xml:space="preserve">Công suất khai thác   </t>
    </r>
    <r>
      <rPr>
        <sz val="12"/>
        <rFont val="Times New Roman"/>
        <family val="1"/>
      </rPr>
      <t>(tấn, m</t>
    </r>
    <r>
      <rPr>
        <vertAlign val="superscript"/>
        <sz val="12"/>
        <rFont val="Times New Roman"/>
        <family val="1"/>
      </rPr>
      <t>3</t>
    </r>
    <r>
      <rPr>
        <sz val="12"/>
        <rFont val="Times New Roman"/>
        <family val="1"/>
      </rPr>
      <t>/năm)</t>
    </r>
  </si>
  <si>
    <r>
      <t xml:space="preserve">Thời hạn GP </t>
    </r>
    <r>
      <rPr>
        <sz val="12"/>
        <rFont val="Times New Roman"/>
        <family val="1"/>
      </rPr>
      <t>(năm)</t>
    </r>
  </si>
  <si>
    <t>Thuê đất</t>
  </si>
  <si>
    <t>Tổng</t>
  </si>
  <si>
    <t>Diện tích mỏ (m2)</t>
  </si>
  <si>
    <t>Diện tich mặt bằng, công trình phụ trợ (m2)</t>
  </si>
  <si>
    <t>Tỷ lệ thuê</t>
  </si>
  <si>
    <t>Hợp đồng thuê đất điều chỉnh</t>
  </si>
  <si>
    <t>Bản đồ trích đo</t>
  </si>
  <si>
    <t>I. Giấy phép khai thác do UBND tỉnh Lạng Sơn cấp</t>
  </si>
  <si>
    <t>1. Giấy phép khai thác khoáng sản cấp trước năm 2021</t>
  </si>
  <si>
    <t>828/GP-UBND 5/8/2009; 1310/QĐ-UBND 12/8/2022</t>
  </si>
  <si>
    <t>Đá vôi</t>
  </si>
  <si>
    <t>Mỏ đá vôi Hồng Phong IV, xã Tô Hiệu, huyện Bình Gia</t>
  </si>
  <si>
    <t>Quyết định số 191/QĐ-UBND ngày 30/01/2016 của UBND tỉnh; Hợp đồng thuê đất số 33/HĐTĐ ngày 16/5/2016; Phần điều chỉnh chưa có Quyết định cho thuê đất (Sở đã có TB số 60/TB-STNMT ngày 06/3/2023)</t>
  </si>
  <si>
    <t>Có Hợp đồng thuê đất</t>
  </si>
  <si>
    <t>Không có</t>
  </si>
  <si>
    <t>có</t>
  </si>
  <si>
    <t>885/GP-UBND 5/13/2009</t>
  </si>
  <si>
    <t>Công ty TNHH Hải Cung</t>
  </si>
  <si>
    <t>Mỏ đá vôi Sa Khao, xã Đồng Tiến, huyện Hữu Lũng</t>
  </si>
  <si>
    <t xml:space="preserve">Quyết định số 1796/QĐ-UBND ngày 16/10/2014 của UBND tỉnh; Hợp đồng thuê đất số 06/HĐTĐ ngày 15/01/2024 </t>
  </si>
  <si>
    <t>1005/GP-UBND 6/4/2009; 1403/QĐ-UBND 7/25/2019</t>
  </si>
  <si>
    <t>Công ty TNHH Đá Thượng Thành</t>
  </si>
  <si>
    <t>Mỏ đá vôi Mai Sao, xã Mai Sao, huyện Chi Lăng</t>
  </si>
  <si>
    <t xml:space="preserve">Quyết định số 848/QĐ-UBND ngày 10/6/2010 của UBND tỉnh; Hợp đồng số 36/HĐTĐ ngày 15/7/2022 </t>
  </si>
  <si>
    <t>48/GP-UBND 12/18/2018</t>
  </si>
  <si>
    <t>Công ty TNHH Vôi công nghiệp Lạng Sơn</t>
  </si>
  <si>
    <t>Mỏ đá vôi Lân Nặm, xã Đồng Tiến, huyện Hữu Lũng</t>
  </si>
  <si>
    <t xml:space="preserve">Quyết định số 266/QĐ-UBND ngày 14/02/2020 của UBND tỉnh; Hợp đồng thuê đất số 77/HĐTĐ ngày 07/12/2020 </t>
  </si>
  <si>
    <t>291/GP-UBND 2/11/2010; 1042/QĐ-UBND 6/6/2019</t>
  </si>
  <si>
    <t>Mỏ đá vôi Hồng Phong I, thuộc xã Hồng Phong và Phú Xá, huyện Cao Lộc</t>
  </si>
  <si>
    <t>Quyết định cho thuê đất số 109/QĐ-UBND ngày 18/01/2008; Hợp đồng thuê đất số 02/HĐTĐ ngày 20/01/2015</t>
  </si>
  <si>
    <t>23/GP-UBND 5/23/2018</t>
  </si>
  <si>
    <t>Đá sét</t>
  </si>
  <si>
    <t>Công ty cổ phần Vận tải thương mại Bảo Nguyên</t>
  </si>
  <si>
    <t>Mỏ đất Minh Sơn 1, xã Minh Sơn, huyện Hữu Lũng</t>
  </si>
  <si>
    <t>6 900162</t>
  </si>
  <si>
    <t>Chưa thực hiện xong thủ tục đất đai (có vướng mắc việc nhận chuyển nhượng đất)</t>
  </si>
  <si>
    <t>04/GP-UBND 1/25/2011; 1981/QĐ-UBND 14/12/2022</t>
  </si>
  <si>
    <t>Công ty Cổ phần mỏ đá Môi trường PT</t>
  </si>
  <si>
    <t>Mỏ đá vôi Lân Cần, xã Minh Tiến, huyện Hữu Lũng</t>
  </si>
  <si>
    <t xml:space="preserve">Quyết định số 1265/QĐ-UBND ngày 10/8/2011 của UBND tỉnh; Hợp đồng thuê đất số 44/HĐTĐ ngày 30/8/2023; Quyết định số 1116/QĐ-UBND ngày 25/6/2024 sửa đổi QĐ số 1265/QĐ-UBND </t>
  </si>
  <si>
    <t>06/GP-UBND 1/27/2011; 2033/QĐ-UBND 26/12/2022</t>
  </si>
  <si>
    <t>Mỏ đá vôi Ao Ngươm, xã Đồng Tân, huyện Hữu Lũng</t>
  </si>
  <si>
    <t xml:space="preserve">Quyết định số 1646/QĐ-UBND ngày 10/9/2015 của UBND tỉnh; Hợp đồng thuê đất số 03/HĐTĐ ngày 22/02/2023 </t>
  </si>
  <si>
    <t>chậm</t>
  </si>
  <si>
    <t>24/GP-UBND 3/18/2011; 624/QĐ-UBND 25/4/2023</t>
  </si>
  <si>
    <t>Mỏ đá vôi Lũng Phầy, xã Chí Minh, huyện Tràng Định</t>
  </si>
  <si>
    <t xml:space="preserve">Quyết định số 1290/QĐ-UBND ngày 15/8/2011 của UBND tỉnh; HĐTĐ số 68/HĐTĐ ngày 12/10/2021. </t>
  </si>
  <si>
    <t>58/GP-UBND 8/17/2011</t>
  </si>
  <si>
    <t>Công ty Cổ phần Võ Nói</t>
  </si>
  <si>
    <t>Mỏ đá vôi Hố Dùng, xã Đồng Tân, huyện Hữu Lũng</t>
  </si>
  <si>
    <t xml:space="preserve">Quyết định số 1187/QĐ-UBND ngày 30/9/2019 của UBND tỉnh; Hợp đồng thuê đất số 93/HĐTĐ ngày 18/11/2019 </t>
  </si>
  <si>
    <t xml:space="preserve">có </t>
  </si>
  <si>
    <t>24/GP-UBND 10/20/2012; 1043/QĐ-UBND 6/6/2019</t>
  </si>
  <si>
    <t>Công ty Cổ phần Trường Sơn Lạng Sơn</t>
  </si>
  <si>
    <t>Mỏ đá vôi Hang Cao, xã Đồng Tân, huyện Hữu Lũng.</t>
  </si>
  <si>
    <t>Chưa có Quyết định cho thuê đất; chưa ký HĐTĐ đất (Lý do: theo Công văn số 1896/STNMT-QLĐĐ ngày 17/7/2024 của Sở v/v giải quyết TTHC hồ sơ xin thuê đất để thực hiện dự án khai thác khoáng sản làm vật liệu xây dựng thông thường tại mỏ đá vôi Hang Cao, xã Đồng Tân, huyện Hữu Lũng)</t>
  </si>
  <si>
    <t>Chưa có Hợp đồng thuê đất</t>
  </si>
  <si>
    <t>27/GP-UBND 6/25/2018</t>
  </si>
  <si>
    <t>Cát, sỏi</t>
  </si>
  <si>
    <t>Công ty TNHH Khai thác và Chế biến khoáng sản Sơn Thủy</t>
  </si>
  <si>
    <t>Mỏ cát, sỏi Nhật Tiến 1, xã Nhật Tiến, huyện Hữu Lũng</t>
  </si>
  <si>
    <t xml:space="preserve">Quyết định số 2275/QĐ-UBND ngày 20/11/2021 của UBND tỉnh; Hợp đồng thuê đất số 85/HĐTĐ ngày 23/12/2021 </t>
  </si>
  <si>
    <t>Đã hết thời hạn khai thác từ 6/2024</t>
  </si>
  <si>
    <t>46/GP-UBND 12/29/2012; 1733/QĐ-UBND 9/9/2019</t>
  </si>
  <si>
    <t>Công ty TNHH Anh Thắng</t>
  </si>
  <si>
    <t>Mỏ đá vôi Lân Đa, xã Yên Thịnh, huyện Hữu Lũng</t>
  </si>
  <si>
    <t xml:space="preserve">Quyết định số 1385/QĐ-UBND ngày 09/8/2016 của UBND tỉnh; Hợp đồng thuê đất số 15/HĐTĐ ngày 11/3/2024 </t>
  </si>
  <si>
    <t>01/GP-UBND 1/24/2013</t>
  </si>
  <si>
    <t>Hợp tác xã  27-7 Bông Lau</t>
  </si>
  <si>
    <t>Mỏ đá vôi Lũng Tém, xã Hồng Phong, huyện Cao Lộc</t>
  </si>
  <si>
    <t>Quyết định cho thuê đất số 540/QĐ-UBND ngày 28/4/2014 của UBND tỉnh; Hợp đồng thuê đất số 52/HĐTĐ ngày 07/8/2014</t>
  </si>
  <si>
    <t>21/GP-UBND 9/5/2013</t>
  </si>
  <si>
    <t>Hợp tác xã Dịch vụ Vận tải nông lâm số I huyện Bình Gia</t>
  </si>
  <si>
    <t>Mỏ đá vôi Nà Deng, xã Hoàng Văn Thụ, huyện Bình Gia</t>
  </si>
  <si>
    <t xml:space="preserve">Chưa thực hiện thủ tục đất đai </t>
  </si>
  <si>
    <t>02/GP-UBND 2/14/2015</t>
  </si>
  <si>
    <t>Công ty cổ phần đá Đồng Mỏ</t>
  </si>
  <si>
    <t>Mỏ đá Đồng Mỏ, xã Quang Lang, huyện Chi Lăng</t>
  </si>
  <si>
    <t>Quyết định số 995/QĐ-UBND-KT ngày 31/7/2006;Quyết định số 52/QĐ-UBND ngày 14/01/2015; Quyết định số 631/QĐ-UBND ngày 23/4/2015; Hợp đồng số 25/HĐTĐ ngày 28/6/2015</t>
  </si>
  <si>
    <t>không có</t>
  </si>
  <si>
    <t>11/GP-UBND 4/9/2015; 53/QĐ-UBND 1/7/2019</t>
  </si>
  <si>
    <t>Công ty cổ phần Xi măng Hồng Phong</t>
  </si>
  <si>
    <t>Mỏ đá vôi Lũng Tém III, xã Hồng Phong, huyện Cao Lộc</t>
  </si>
  <si>
    <t>423 068</t>
  </si>
  <si>
    <t>Quyết định số 1475/QĐ-UBND ngày 14/8/2017 của UBND tỉnh; Hợp đồng thuê đất số 18/HĐTĐ ngày 17/4/2018</t>
  </si>
  <si>
    <t>14/GP-UBND 4/23/2015</t>
  </si>
  <si>
    <t>Mỏ đá vôi Lũng Vặm, xã Tân Lang, huyện Văn Lãng</t>
  </si>
  <si>
    <t>Quyết định số 2269/QĐ-UBND ngày 29/11/2017 của UBND tỉnh; HĐTĐ số 64/HĐTĐ ngày 09/12/2022.</t>
  </si>
  <si>
    <t>30/GP-UBND 9/1/2015</t>
  </si>
  <si>
    <t>Doanh nghiệp Tư nhân Ngọc Dụ</t>
  </si>
  <si>
    <t>Mỏ đá vôi Lủng Cái Đay, xã Tri Phương, huyện Tràng Định</t>
  </si>
  <si>
    <t xml:space="preserve">Quyết định số 810/QĐ-UBND ngày 23/5/2016 của UBND tỉnh; HĐTĐ số 27/HĐTĐ ngày 14/4/2021. </t>
  </si>
  <si>
    <t>32/GP-UBND 9/11/2015</t>
  </si>
  <si>
    <t>Công ty TNHH MTV sản xuất Thương mại dịch vụ Giang Sơn</t>
  </si>
  <si>
    <t>Mỏ đá vôi Giang Sơn I, xã Hồng Phong và Phú Xá, huyện Cao Lộc</t>
  </si>
  <si>
    <t>Quyết định số 456/QĐ-UBND ngày 30/3/2011 của UBND tỉnh; Hợp đồng thuê đất số 27/HĐTĐ ngày 08/6/2011</t>
  </si>
  <si>
    <t>36/GP-UBND 10/26/2015</t>
  </si>
  <si>
    <t>Công ty cổ phần Vật liệu xây dựng và Kinh doanh tổng hợp - VVMI</t>
  </si>
  <si>
    <t>Mỏ đá vôi Tà Lài, xã Tân Mỹ, huyện Văn Lãng</t>
  </si>
  <si>
    <t>Quyết định số 238/QĐ-UBND ngày 27/01/2014 của UBND tỉnh; Hợp đồng số 40/HĐTĐ ngày 31/5/2016. QĐ số 1055/QĐ-UBND ngày 06/6/2019; QĐ số 237/QĐ-UBND tỉnh ngày 07/02/2020 của UBND tỉnh; Hợp đồng thuê đất số: 24/HĐTĐ ngày 20/5/2022 và số 25/HĐTĐ ngày 20/5/2022</t>
  </si>
  <si>
    <t xml:space="preserve">Nộp tiền thuê đất hàng năm và Nộp tiền thuê đất 1 lần </t>
  </si>
  <si>
    <t>42/GP-UBND 11/25/2015</t>
  </si>
  <si>
    <t>Công ty TNHH Nhật Tiến</t>
  </si>
  <si>
    <t>Mỏ đá vôi Gốc Sau, xã Yên Vượng, huyện Hữu Lũng</t>
  </si>
  <si>
    <t>2,044,554</t>
  </si>
  <si>
    <t xml:space="preserve">Quyết định số 1231/QĐ-UBND ngày 08/8/2014 của UBND tỉnh; Quyết định số 2352/QĐ-UBND ngày 18/12/2015 của UBND tỉnh; Hợp đồng thuê đất số 39/HĐTĐ ngày 25/5/2016 24/HĐTĐ ngày 11/5/2016 </t>
  </si>
  <si>
    <t>40/GP-UBND 11/6/2015</t>
  </si>
  <si>
    <t>Công ty Cổ phần Khai thác đá Đông Phong</t>
  </si>
  <si>
    <t>Mỏ đá vôi Mỏ Ấm, thôn Ba Nàng, xã Cai Kinh, Hữu Lũng</t>
  </si>
  <si>
    <t xml:space="preserve">Quyết định số 14/QĐ-UBND ngày 07/01/2016 của UBND tỉnh; Hợp đồng thuê đất số 26/HĐTĐ ngày 11/5/2016 </t>
  </si>
  <si>
    <t>Đã có Quyết định thu hồi đất (đóng cửa mỏ)</t>
  </si>
  <si>
    <t>44/GP-UBND 12/5/2015</t>
  </si>
  <si>
    <t>Mỏ đá vôi Chằm Đèo Phiếu, xã Yên Vượng, huyện Hữu Lũng</t>
  </si>
  <si>
    <t xml:space="preserve">Quyết định số 2593/QĐ-UBND ngày 27/12/2016 của UBND tỉnh; Hợp đồng thuê đất số 45/HĐTĐ ngày 30/8/2023  Quyết định số 661/QĐ-UBND ngày 18/4/2024 của UBND tỉnh; Hợp đồng thuê đất số 25/HĐTĐ ngày 17/5/2024 </t>
  </si>
  <si>
    <t>02/GP-UBND 1/19/2016</t>
  </si>
  <si>
    <t>Công ty cổ phần Xây dựng Thương mại và khoáng sản Hoàng Phúc</t>
  </si>
  <si>
    <t>Mỏ đá vôi Lũng Cùng, xã Hoàng Việt, huyện Văn Lãng</t>
  </si>
  <si>
    <t>Quyết định số 1716/QĐ-UBND ngày 23/9/2016 của UBND tỉnh; HĐTĐ số 77/HĐTĐ ngày 31/10/2016.</t>
  </si>
  <si>
    <t>04/GP-UBND 2/1/2016</t>
  </si>
  <si>
    <t>Mỏ Đồng Tân-Đồng Óc, xã Đồng Tân, huyện Hữu Lũng</t>
  </si>
  <si>
    <t xml:space="preserve">Quyết định số 1485/QĐ-UBND ngày 23/9/2014 và Quyết định số 739/QĐ-UBND ngày 12/5/2015 của UBND tỉnh ; Hợp đồng thuê đất số 26/HĐTĐ ngày 24/7/2015 (khu mặt bằng); Quyết định số 163/QĐ-UBND ngày 30/01/2015 của UBND tỉnh ; Hợp đồng thuê đất số 19/HĐTĐ ngày 05/6/2015 (khu mặt bằng)  Quyết định số 2564/QĐ-UBND ngày 31/12/2021 của UBND tỉnh; Hợp đồng thuê đất số 52/HĐTĐ ngày 26/9/2022 (khu mỏ) </t>
  </si>
  <si>
    <t>08/GP-UBND 2/19/2016</t>
  </si>
  <si>
    <t>Công ty Cổ phần Khai thác đá Đồng Tiến</t>
  </si>
  <si>
    <t>Mỏ đá vôi Lân Luông III, xã Đồng Tiến, huyện Hữu Lũng</t>
  </si>
  <si>
    <t xml:space="preserve">Quyết định số 1886/QĐ-UBND ngày 13/11/2014 của UBND tỉnh; Hợp đồng thuê đất số 59/HĐTĐ ngày 02/08/2021 </t>
  </si>
  <si>
    <t>09/GP-UBND 3/16/2016</t>
  </si>
  <si>
    <t>Công ty TNHH Khai thác mỏ Huyền Sơn</t>
  </si>
  <si>
    <t>Mỏ đá vôi Lân Khuyến, xã Thanh Sơn, huyện Hữu Lũng</t>
  </si>
  <si>
    <t>Quyết định số 476/QĐ-UBND ngày 16/4/2014; Quyết định số 2195/QĐ-UBND ngày 22/11/2027 và Quyết định số 612/QĐ-UBND ngày 29/3/2019 của UBND tỉnh; Hợp đồng thuê đất số 22/HĐTĐ ngày 14/3/2019</t>
  </si>
  <si>
    <t>13/GP-UBND 4/5/2016</t>
  </si>
  <si>
    <t>Công ty cổ phần 389</t>
  </si>
  <si>
    <t>Phai Kịt, xã Hồng Phong, huyện Cao Lộc</t>
  </si>
  <si>
    <t>Quyết định số 2106/QĐ-UBND ngày 10/11/2016; Hợp đồng thuê đất số 20/HĐTĐ ngày 10/5/2018</t>
  </si>
  <si>
    <t>18/GP-UBND 5/9/2016</t>
  </si>
  <si>
    <t>Doanh nghiệp Tư nhân Sơn Đức</t>
  </si>
  <si>
    <t>Mỏ đá vôi Lùng Khứ, xã Hưng Vũ, huyện Bắc Sơn</t>
  </si>
  <si>
    <t>Quyết định số 1414/QĐ-UBND ngày 28/9/2013; Quyết định số 939/QĐ-UBND ngày 10/6/2016; Hợp đồng số 18/HĐTĐ ngày 04/3/2019</t>
  </si>
  <si>
    <t>19/GP-UBND 5/9/2016 2214/QD-UBND 11/11/2021</t>
  </si>
  <si>
    <t>Công ty cổ phần Xuất nhập khẩu Kim Thạch Phát</t>
  </si>
  <si>
    <t>Mỏ đá vôi Đồng Bà Ký, xã Yên Vượng, huyện Hữu Lũng</t>
  </si>
  <si>
    <t xml:space="preserve">Quyết định số 1123/QĐ-UBND ngày 22/6/2009 của UBND tỉnh; Quyết định số 1591/QĐ-UBND ngày 30/8/2017 của UBND tỉnh sửa đổi Quyết định số 1123/QĐ-UBND ngày 22/6/2009; Quyết định số 1583/QĐ-UBND ngày 29/8/2017 của UBND tỉnh thu hồi đất cho UB xã quản lý; Hợp đồng thuê đất số 56/HĐTĐ ngày 21/11/2023; Quyết định số 1602/QĐ-UBND ngày 30/8/2017 của UBND tỉnh; Hợp đồng thuê đất số 57/HĐTĐ ngày 21/11/2023 </t>
  </si>
  <si>
    <t>20/GP-UBND 5/9/2016; 1106/QĐ-UBND 04/6/2021</t>
  </si>
  <si>
    <t>Công ty TNHH Phước Hậu CPT</t>
  </si>
  <si>
    <t>Mỏ đá vôi Lân Luông II, xã Đồng Tiến, huyện Hữu Lũng</t>
  </si>
  <si>
    <t xml:space="preserve">Quyết định số 1402/QĐ-UBND ngày 26/8/2022 của UBND tỉnh; Hợp đồng thuê đất số 01/HĐTĐ ngày 05/01/2024 </t>
  </si>
  <si>
    <t>29/GP-UBND 7/16/2016</t>
  </si>
  <si>
    <t>Công ty cổ phần ĐTXD và Thương mại An Sơn</t>
  </si>
  <si>
    <t>Mỏ đá vôi Lân Bộ Đội, xã Minh Tiến, huyện Hữu Lũng</t>
  </si>
  <si>
    <t xml:space="preserve">Quyết định số 1134/QĐ-UBND ngày 27/9/2010 của UBND tỉnh; Hợp đồng thuê đất số 20/HĐTĐ ngày 18/4/2011 </t>
  </si>
  <si>
    <t>32/GP-UBND 7/29/2016</t>
  </si>
  <si>
    <t>Công ty TNHH Hoàng Khánh</t>
  </si>
  <si>
    <t>Mỏ đá vôi Ao Si, xã Yên Vượng, huyện Hữu Lũng</t>
  </si>
  <si>
    <t xml:space="preserve">Quyết định số 1709/QĐ-UBND ngày 15/9/2017 của UBND tỉnh; Hợp đồng thuê đất số 56/HĐTĐ ngày 15/11/2017 </t>
  </si>
  <si>
    <t>33/GP-UBND 8/12/2016</t>
  </si>
  <si>
    <t>Mỏ đá vôi Lân Hà, xã Đồng Tiến, huyện Hữu Lũng</t>
  </si>
  <si>
    <t>Quyết định số 380/QĐ-UBND ngày 17/3/2011 của UBND tỉnh; Quyết định số 513/QĐ-UBND ngày 25/3/2022 của UBND tỉnh sửa đổi Điều 1 Quyết định số 380/QĐ-UBND; Hợp đồng thuê đất số 20 /HĐTĐ ngày 19/5/2022</t>
  </si>
  <si>
    <t>37/GP-UBND 9/7/2018</t>
  </si>
  <si>
    <t>Đá</t>
  </si>
  <si>
    <t>Công ty TNHH Đầu tư Thủy Nguyên Xanh</t>
  </si>
  <si>
    <t>Mỏ đá Khau Đêm, xã Quan Sơn, huyện Chi Lăng</t>
  </si>
  <si>
    <t>Quyết định số 722/QĐ-UBND ngày 17/4/2024 của UBND tỉnh; Hợp đồng thuê đất số 20/HĐTĐ ngày 19/5/2022</t>
  </si>
  <si>
    <t>36/GP-UBND 9/15/2016</t>
  </si>
  <si>
    <t>Công ty cổ phần Sản xuất Kinh doanh khoáng sản T&amp;C</t>
  </si>
  <si>
    <t>Mỏ đá vôi Lân Nặm 2, xã Đồng Tiến, huyện Hữu Lũng</t>
  </si>
  <si>
    <t>1846 043</t>
  </si>
  <si>
    <t xml:space="preserve">Quyết định số 1518/QĐ-UBND ngày 30/10/2013 của UBND tỉnh; Hợp đồng thuê đất số 01/HĐTĐ ngày 14/01/2019; Hợp đồng thuê đất số 35/HĐTĐ ngày 22/8/2024  </t>
  </si>
  <si>
    <t>04/GP-UBND 1/23/2017; 904/QĐ-UBND 13/6/2023</t>
  </si>
  <si>
    <t>Công ty TNHH Thương mại và Phát triển Thành Đông</t>
  </si>
  <si>
    <t>Mỏ đá Vĩnh Thịnh, xã Đồng Tân, huyện Hữu Lũng</t>
  </si>
  <si>
    <t xml:space="preserve">Quyết định số 1237/QĐ-UBND ngày 10/7/2017 của UBND tỉnh; Hợp đồng thuê đất số 47/HĐTĐ ngày 24/10/2023 </t>
  </si>
  <si>
    <t>17/GP-UBND 6/15/2017</t>
  </si>
  <si>
    <t>Công ty cổ phần khai thác đá Đông Phong</t>
  </si>
  <si>
    <t>Mỏ đá vôi Lùng Hang, thị trấn Văn Quan, huyện Văn Quan</t>
  </si>
  <si>
    <t>Quyết định số 445/QĐ-UBND ngày 08/3/2019 của UBND tỉnh; Hợp đồng số 30/HĐTĐ ngày 12/4/2019</t>
  </si>
  <si>
    <t>21/GP-UBND 7/12/2017</t>
  </si>
  <si>
    <t>Mỏ đá vôi Nà Chiêm, xã Tân Đoàn, huyện Văn Quan</t>
  </si>
  <si>
    <t>Quyết định số 2124/QĐ-UBND ngày 01/11/2019 của UBND tỉnh; Hợp đồng số 01/HĐTĐ, ngày 16/2/2020</t>
  </si>
  <si>
    <t>15/GP-UBND 4/24/2015</t>
  </si>
  <si>
    <t>Công ty Cổ phần Xây dựng Lạng Sơn</t>
  </si>
  <si>
    <t>Mỏ Pò Tang, xã Hợp Thành, huyện Cao Lộc</t>
  </si>
  <si>
    <t>53/GP-UBND 12/16/2016</t>
  </si>
  <si>
    <t>Công ty Cổ phần Toàn Phát</t>
  </si>
  <si>
    <t>Mỏ đất sét Nà Khoang, xã Đông Quan, huyện Lộc Bình</t>
  </si>
  <si>
    <t>Quyết định số 1164/QĐ-UBND ngày 27/6/2019 của UBND tỉnh; Hợp đồng số 38/HĐTĐ ngày 18/7/2019</t>
  </si>
  <si>
    <t>Tạm dừng hoạt động; tài sản đang thi hành án</t>
  </si>
  <si>
    <t>35/GP-UBND 5/23/2011</t>
  </si>
  <si>
    <t>Công ty Cổ phần Gia Lộc</t>
  </si>
  <si>
    <t>Mỏ cát, sỏi Hùng Sơn, xã Hùng Sơn, huyện Tràng Định</t>
  </si>
  <si>
    <t xml:space="preserve">Quyết định số 1018/QĐ-UBND ngày 30/6/2014; 
Quyết định số 1536/QĐ-UBND ngày 25/9/2023 của UBND tỉnh  về việc điều chỉnh thời hạn thuê đất; HĐTĐ số 54/HĐTĐ ngày 21/11/2023. </t>
  </si>
  <si>
    <t>21/GP-UBND 8/14/2019</t>
  </si>
  <si>
    <t>Công ty cổ phần Liên doanh công nghệ Gạch không nung Lạng Sơn</t>
  </si>
  <si>
    <t>Mỏ cát, sỏi Tân Lang, xã Tân Lang, huyện Văn Lãng</t>
  </si>
  <si>
    <t>Quyết định số 1394/QĐ-UBND ngày 24/7/2020 của UBND tỉnh; HĐTĐ số 47/HĐTĐ ngày 28/6/2020</t>
  </si>
  <si>
    <t>03/GP-UBND 2/17/2020</t>
  </si>
  <si>
    <t>Công ty TNHH Tư vấn và Xây dựng Đức Lâm</t>
  </si>
  <si>
    <t>Mỏ cát, sỏi Hùng Việt 1, xã Hùng Sơn và xã Hùng Việt, huyện Tràng Định</t>
  </si>
  <si>
    <t>Quyết định số 1888/QĐ-UBND ngày 25/9/2020 của UBND tỉnh; HĐTĐ số 54/HĐTĐ ngày 07/7/2021</t>
  </si>
  <si>
    <t>27/GP-UBND 10/21/2020</t>
  </si>
  <si>
    <t>Công ty cổ phần Xây dựng Hưng Thành Lạng Sơn</t>
  </si>
  <si>
    <t>Mỏ cát, sỏi Nà Lình, xã QuốcViệt, huyện Tràng Định</t>
  </si>
  <si>
    <t xml:space="preserve">Quyết định số 2643/QĐ-UBND ngày 18/10/2020 của UBND tỉnh; HĐTĐ số 02/HĐTĐ ngày 08/01/2021. </t>
  </si>
  <si>
    <t>03/GP-UBND 1/14/2014</t>
  </si>
  <si>
    <t>Than bùn</t>
  </si>
  <si>
    <t>Công ty Khoáng sản và Thương mại Tiến Hiếu</t>
  </si>
  <si>
    <t>Mỏ than bùn Trầm Ải, xã Hoàng Văn Thụ, huyện Bình Gia,</t>
  </si>
  <si>
    <t>Quyết định số 79/QĐ-UBND ngày 17/01/2014; Quyết định số 418/QĐ-UBND ngày 07/4/2014; Hợp đồng số 67/HĐTĐ ngày 15/10/2014; Hợp đồng số 03/HĐTĐ ngày 28/02/2017</t>
  </si>
  <si>
    <t>50/GP-UBND 11/24/2016</t>
  </si>
  <si>
    <t>Sắt</t>
  </si>
  <si>
    <t>Xí nghiệp Công nghiệp xây dựng số I</t>
  </si>
  <si>
    <t>Mỏ quặng sắt Gia Chanh, xã Quan Sơn, huyện Chi Lăng</t>
  </si>
  <si>
    <t>Quyết định số 1606/QĐ-UB-KT ngày 25/8/2003; Hợp đồng số 29/HĐTĐ ngày 10/4/2019</t>
  </si>
  <si>
    <t>Đang tạm dừng hoạt động</t>
  </si>
  <si>
    <t>23/GP-UBND 10/7/2019</t>
  </si>
  <si>
    <t>Bauxit</t>
  </si>
  <si>
    <t>Công ty TNHH Khoáng sản và luyện kim Phương Liên</t>
  </si>
  <si>
    <t>Mỏ bauxit Cốc Hương, xã Y tịch, huyện Chi Lăng</t>
  </si>
  <si>
    <t>Quyết định số 1479/QĐ-UBND ngày 24/7/2021; Hợp đồng số 61/HĐTĐ ngày 13/8/2021</t>
  </si>
  <si>
    <t>Đã hết thời hạn</t>
  </si>
  <si>
    <t>15/GP-UBND 7/26/2013</t>
  </si>
  <si>
    <t>Công ty Cổ phần Khai thác Khoáng sản Bắc Hà</t>
  </si>
  <si>
    <t>Mỏ bauxit Lân Bát, xã Vũ Sơn, huyện Bắc Sơn</t>
  </si>
  <si>
    <t>Không thỏa thuận được quyền sử dụng đất với dân, Chưa thực hiện thủ tục thuê đất</t>
  </si>
  <si>
    <t>35/GP-UBND 10/26/2015; 2099/QĐ-UBND 22/10/2021</t>
  </si>
  <si>
    <t>Antimon (Sb)</t>
  </si>
  <si>
    <t>Công ty cổ phần Hữu nghị Xuân Cương</t>
  </si>
  <si>
    <t>Mỏ antimon Khòn Rẹ, xã Mai Sao, huyện Chi Lăng</t>
  </si>
  <si>
    <t>Quyết định số 2819/QĐ-UBND ngày 31/12/2020; Hợp đồng số 35/HĐTĐ, ngày 21/5/2021; Quyết định số 1999/QĐ-UBND ngày 30/11/2023; Hợp đồng số 64/HĐTĐ, ngày 22/12/2023</t>
  </si>
  <si>
    <t>(Có Hợp đồng thuê đất) Đang tạm dừng hoạt động</t>
  </si>
  <si>
    <t>2. Giấy phép khai thác khoáng sản cấp mới trong giai đoạn từ năm 2021-2023</t>
  </si>
  <si>
    <t/>
  </si>
  <si>
    <t>18/GP-UBND 5/7/2021</t>
  </si>
  <si>
    <t>Công ty TNHH Thương mại Hoàn Hùng</t>
  </si>
  <si>
    <t xml:space="preserve"> Mỏ cát, sỏi Bản Bằng, xã Tú Đoạn, huyện Lộc Bình</t>
  </si>
  <si>
    <t xml:space="preserve">Quyết định số 1508/QĐ-UBND ngày 29/7/2021 của UBND tỉnh (Chưa ký Hợp đồng thuê đất); </t>
  </si>
  <si>
    <t>Chưa hoạt động</t>
  </si>
  <si>
    <t xml:space="preserve"> 20/GP-UBND 21/5/2021</t>
  </si>
  <si>
    <t xml:space="preserve"> Cát, sỏi</t>
  </si>
  <si>
    <t xml:space="preserve"> Mỏ cát, sỏi Nhật Tiến 2, xã Nhật Tiến, huyện Hữu Lũng</t>
  </si>
  <si>
    <t xml:space="preserve">Quyết định số 155/QĐ-UBND ngày 23/01/2024 của UBND tỉnh; Hợp đồng thuê đất số 17/HĐTĐ ngày 11/3/2024 </t>
  </si>
  <si>
    <t>25/GP-UBND 01/7/2021</t>
  </si>
  <si>
    <t xml:space="preserve"> Công ty TNHH Hồng Phong</t>
  </si>
  <si>
    <t>Mỏ đá vôi Hồng Phong II, xã Cai Kinh, huyện Hữu Lũng</t>
  </si>
  <si>
    <t xml:space="preserve">Quyết định số 496/QĐ-UBND ngày 30/3/2023 của UBND tỉnh; Hợp đồng thuê đất số 65/HĐTĐ ngày 26/12/2023 </t>
  </si>
  <si>
    <t>II. Giấy phép khai thác do Bộ Tài nguyên và Môi trường cấp</t>
  </si>
  <si>
    <t>988/GP-BTNMT 5/26/2011</t>
  </si>
  <si>
    <t>Công ty Cổ phần Xi măng Đồng Bành</t>
  </si>
  <si>
    <t>Mỏ đá vôi Đồng Bành, thị trấn Chi Lăng, huyện Chi Lăng</t>
  </si>
  <si>
    <t>Quyết định số 1458/QĐ-UBND ngày 18/9/2014; Hợp đồng số 09/HĐTĐ ngày 02/5/2017</t>
  </si>
  <si>
    <t>526/GP-BTNMT 3/28/2011</t>
  </si>
  <si>
    <t>Mỏ đá sét Sông Hóa, thị trấn Chi Lăng, huyện Chi Lăng</t>
  </si>
  <si>
    <t>Quyết định số 99/QĐ-UBND ngày 31/01/2012; Hợp đồng số 14/HĐTĐ ngày 05/8/2023</t>
  </si>
  <si>
    <t>1635/GP-BTNMT 9/5/2013</t>
  </si>
  <si>
    <t>Công ty Cổ phần Xi măng Bắc Giang</t>
  </si>
  <si>
    <t>Mỏ đá vôi Ba Nàng, xã Cai Kinh, Hữu Lũng</t>
  </si>
  <si>
    <t>2 753368</t>
  </si>
  <si>
    <t>Quyết định số 2389/QĐ-UBND ngày 09/12/2016; Hợp đồng số 61/HĐTĐ ngày 25/10/2018</t>
  </si>
  <si>
    <t xml:space="preserve">Tạm dừng hoạt động khai thác; </t>
  </si>
  <si>
    <t>1790/GP-BTNMT 8/8/2016</t>
  </si>
  <si>
    <t>Mỏ đá Đồng Tiến, xã Đổng Tiến, huyện Hữu Lũng</t>
  </si>
  <si>
    <t>Quyết định số 1335/QĐ-UBND ngày 24/7/2017 và QĐ số 1044/QĐ-UBND ngày 05/6/2020 của UBND tỉnh Lạng Sơn; Hợp đồng thuê đất số 35/HĐTĐ ngày 18/10/2017</t>
  </si>
  <si>
    <t>3227/GP-BTNMT 12/30/2014</t>
  </si>
  <si>
    <t>Than nâu</t>
  </si>
  <si>
    <t>Công ty TNHH MTV Than Na Dương</t>
  </si>
  <si>
    <t>Na Dương, huyện Lộc Bình</t>
  </si>
  <si>
    <t>Quyết định số 537/QĐ-UBND ngày 11/4/2016 của UBND tỉnh; Hợp đồng thuê đất số 80/HĐTĐ ngày 15/12/2016. Quyết định số 2392QĐ-UBND ngày 22/11/2018; Quyết định số 1669/QĐ- UBND ngày 28/8/2019; Quyết định số 1988/QĐ-UBND ngày 21/10/2019 của UBND tỉnh; Hợp đồng thuê đất số 06/HĐTĐ ngày 13/3/2020;</t>
  </si>
  <si>
    <t>930/GP-BTNMT 5/2/2008</t>
  </si>
  <si>
    <t>Công ty Cổ phần Đá mài Hải Dương</t>
  </si>
  <si>
    <t>Ma Mèo, xã Tân Mỹ, huyện Văn Lãng</t>
  </si>
  <si>
    <t>Quyết định số 1736/QĐ-UBND ngày 29/8/2008 của UBND tỉnh; HĐTĐ số 08/HĐTĐ ngày 10/3/2023.</t>
  </si>
  <si>
    <t>298/GP-BTNMT 10/22/2020</t>
  </si>
  <si>
    <t>Công ty cổ phần xi măng Hồng Phong</t>
  </si>
  <si>
    <t>Lũng Tém II, xã Bình Trung, huyện Cao Lộc</t>
  </si>
  <si>
    <t xml:space="preserve">Quyết định số 103/QĐ-UBND ngày 14/01/2022 của UBND tỉnh; Hợp đồng thuê đất số 10/HĐTĐ ngày 23/2/2022 </t>
  </si>
  <si>
    <t>Tạm dừng hoạt động khai thác</t>
  </si>
  <si>
    <t>III. Các Giấy phép khai thác hết hiệu lực trong giai đoạn 2021-2023</t>
  </si>
  <si>
    <t>Hiết hiệu lực ngày 05/9/2022</t>
  </si>
  <si>
    <t>Hiết hiệu lực ngày 07/10/2023</t>
  </si>
  <si>
    <t>Hiết hiệu lực ngày 24/4/2023</t>
  </si>
  <si>
    <t>40/GP-UBND 11/6/2015 504/QĐ-UBND ngày 08/8/2018</t>
  </si>
  <si>
    <t>Hiết hiệu lực ngày 01/1/2022</t>
  </si>
  <si>
    <t>IV. Các giấy phép khai thác đất san lấp từ công trình xây dựng (2021-2023)</t>
  </si>
  <si>
    <t>24/GP-UBND 6/30/2021</t>
  </si>
  <si>
    <t>Đất san lấp</t>
  </si>
  <si>
    <t>Thôn Văn Miêu, xã Minh Sơn, huyện Hữu Lũng, tỉnh Lạng Sơn.</t>
  </si>
  <si>
    <t>3 tháng</t>
  </si>
  <si>
    <t>60/GP-UBND 11/22/2022</t>
  </si>
  <si>
    <t>Thôn Nà Pàn, xã Hoàng Đồng, TP Lạng Sơn, tỉnh Lạng Sơn.</t>
  </si>
  <si>
    <t>6 tháng</t>
  </si>
  <si>
    <t>16/GP-UBND 6/6/2023</t>
  </si>
  <si>
    <t>Tại xã Hợp Thành, huyện Cao Lộc, tỉnh Lạng Sơn.</t>
  </si>
  <si>
    <t>20/GP-UBND 7/25/2023</t>
  </si>
  <si>
    <t>22,23 ha. bao gồm 02 vị trí tại xã Hồ sơn và xã Hòa Thắng, huyện Hữu Lũng, tỉnh Lạng Sơn.</t>
  </si>
  <si>
    <t>12 tháng</t>
  </si>
  <si>
    <t>54/GP-UBND 11/24/2023</t>
  </si>
  <si>
    <t>Thị trấn Đồng Mỏ, huyện Chi Lăng, tỉnh Lạng Sơn</t>
  </si>
  <si>
    <t xml:space="preserve"> Hợp đồng thuê đất</t>
  </si>
  <si>
    <t>Hợp đồng thuê đất, Quyết định giao đất, số ngày, tháng</t>
  </si>
  <si>
    <t>885/GP-UBND 13/5/2009</t>
  </si>
  <si>
    <t>58/GP-UBND 17/8/2011</t>
  </si>
  <si>
    <t>Công ty cổ phần Võ Nói</t>
  </si>
  <si>
    <t>01/GP-UBND 24/01/2013</t>
  </si>
  <si>
    <t>02/GP-UBND 14/02/2015</t>
  </si>
  <si>
    <t>14/GP-UBND 23/4/2015</t>
  </si>
  <si>
    <t>Công ty TNHH đá Tân Lang</t>
  </si>
  <si>
    <t>14/01/2024</t>
  </si>
  <si>
    <t>32/GP-UBND 11/9/2015</t>
  </si>
  <si>
    <t>42/GP-UBND 25/11/2015</t>
  </si>
  <si>
    <t>44/GP-UBND 5/12/2015</t>
  </si>
  <si>
    <t>04/GP-UBND 1/2/2016</t>
  </si>
  <si>
    <t>09/GP-UBND 16/3/2016</t>
  </si>
  <si>
    <t>20/GP-UBND 9/5/2016
1106/QĐ-UBND 04/6/2021</t>
  </si>
  <si>
    <t>29/GP-UBND 16/7/2016</t>
  </si>
  <si>
    <t>Công ty cổ phần đầu tư xây dựng và Thương mại An Sơn</t>
  </si>
  <si>
    <t>32/GP-UBND 29/7/2016</t>
  </si>
  <si>
    <t>33/GP-UBND 12/8/2016</t>
  </si>
  <si>
    <t>Công ty cổ phần đầu tư Sơn Phú</t>
  </si>
  <si>
    <t>36/GP-UBND 15/9/2016</t>
  </si>
  <si>
    <t>988/GP-BTNMT 26/5/2011</t>
  </si>
  <si>
    <t>Công ty cổ phần xi măng Đồng Bành</t>
  </si>
  <si>
    <t>17/01/2022</t>
  </si>
  <si>
    <t>13/01/2022</t>
  </si>
  <si>
    <t>31/12/2021</t>
  </si>
  <si>
    <t>13/GP-UBND 5/4/2016</t>
  </si>
  <si>
    <t>15/01/2022</t>
  </si>
  <si>
    <t>25/01/2022</t>
  </si>
  <si>
    <t>11/012023</t>
  </si>
  <si>
    <t>3227/GP-BTNMT 30/12/2014</t>
  </si>
  <si>
    <t>13/01/2023</t>
  </si>
  <si>
    <t>48/GP-UBND 18/12/2018</t>
  </si>
  <si>
    <t>Công ty TNHH vôi công nghiệp Lạng Sơn</t>
  </si>
  <si>
    <t>14/01/2023</t>
  </si>
  <si>
    <t>31/12/2022</t>
  </si>
  <si>
    <t>15/01/2023</t>
  </si>
  <si>
    <t>TỔNG HỢP TÌNH HÌNH KHAI THÁC CÁC MỎ VƯỢT CÔNG SUẤT GIAI ĐOẠN 2021-2023</t>
  </si>
  <si>
    <r>
      <t xml:space="preserve">Diện tích  </t>
    </r>
    <r>
      <rPr>
        <sz val="12"/>
        <color theme="1"/>
        <rFont val="Times New Roman"/>
        <family val="1"/>
      </rPr>
      <t>(ha)</t>
    </r>
  </si>
  <si>
    <t>Trữlượng(tấn,m3)</t>
  </si>
  <si>
    <t>Công suất khai thác(tấn,m3/năm)</t>
  </si>
  <si>
    <r>
      <t xml:space="preserve">Thời hạn GP </t>
    </r>
    <r>
      <rPr>
        <sz val="12"/>
        <color theme="1"/>
        <rFont val="Times New Roman"/>
        <family val="1"/>
      </rPr>
      <t>(năm)</t>
    </r>
  </si>
  <si>
    <t>SL Khai thác Kỳ BC</t>
  </si>
  <si>
    <t>Chênh lệch tăng so ĐV Báo cáo</t>
  </si>
  <si>
    <t>Báo cáo định kỳ</t>
  </si>
  <si>
    <t>TỔNG HỢP TÌNH HÌNH THUÊ ĐẤT CÁC MỎ KHOÁNG SẢN GIAI ĐOẠN 2021-2023</t>
  </si>
  <si>
    <t>Công ty TNHH Hà Sơn</t>
  </si>
  <si>
    <t>Công ty TNHH Đô Thành</t>
  </si>
  <si>
    <t>Công ty cổ phần xây dựng Thành Sơn</t>
  </si>
  <si>
    <t>Công ty cổ phần xây dựng Trường An Lạng Sơn</t>
  </si>
  <si>
    <t>Công ty TNHH Long Tuấn</t>
  </si>
  <si>
    <t>Công ty TNHH Quyết Thắng</t>
  </si>
  <si>
    <t>Công ty CP thương mại Long Thịnh</t>
  </si>
  <si>
    <t>Công ty CP đầu tư và Thương mại Cường Quốc</t>
  </si>
  <si>
    <t>Công ty đầu tư phát triển thủy điện Lạng Sơn</t>
  </si>
  <si>
    <t xml:space="preserve">Nhà máy gạch Hải Sơn - Công ty TNHH Hải Sơn </t>
  </si>
  <si>
    <t>Công ty MTV Tân Thành Lạng Sơn</t>
  </si>
  <si>
    <t>Công ty TNHH Linh Vũ</t>
  </si>
  <si>
    <t>Công ty TNHH MTV Thịnh Đức Hữu Lũng</t>
  </si>
  <si>
    <t>Tên doanh nghiệp</t>
  </si>
  <si>
    <r>
      <rPr>
        <b/>
        <sz val="9"/>
        <rFont val="Times New Roman"/>
        <family val="1"/>
      </rPr>
      <t>STT</t>
    </r>
  </si>
  <si>
    <r>
      <rPr>
        <b/>
        <sz val="9"/>
        <rFont val="Times New Roman"/>
        <family val="1"/>
      </rPr>
      <t>Tên mỏ</t>
    </r>
  </si>
  <si>
    <r>
      <rPr>
        <b/>
        <sz val="9"/>
        <rFont val="Times New Roman"/>
        <family val="1"/>
      </rPr>
      <t xml:space="preserve">Vị trí </t>
    </r>
    <r>
      <rPr>
        <sz val="9"/>
        <rFont val="Times New Roman"/>
        <family val="1"/>
      </rPr>
      <t>(xã, huyện) ..</t>
    </r>
  </si>
  <si>
    <r>
      <rPr>
        <b/>
        <sz val="9"/>
        <rFont val="Times New Roman"/>
        <family val="1"/>
      </rPr>
      <t xml:space="preserve">Diện tích </t>
    </r>
    <r>
      <rPr>
        <sz val="9"/>
        <rFont val="Times New Roman"/>
        <family val="1"/>
      </rPr>
      <t>(ha)</t>
    </r>
  </si>
  <si>
    <r>
      <rPr>
        <b/>
        <sz val="9"/>
        <rFont val="Times New Roman"/>
        <family val="1"/>
      </rPr>
      <t xml:space="preserve">Tọa độ các điểm khép góc </t>
    </r>
    <r>
      <rPr>
        <sz val="9"/>
        <rFont val="Times New Roman"/>
        <family val="1"/>
      </rPr>
      <t>(Hệ tọa độ VN2000 kinh tuyến trục 107°15’,múi chiếu 3°)</t>
    </r>
  </si>
  <si>
    <r>
      <rPr>
        <b/>
        <sz val="9"/>
        <rFont val="Times New Roman"/>
        <family val="1"/>
      </rPr>
      <t>Ghi chú</t>
    </r>
  </si>
  <si>
    <r>
      <rPr>
        <b/>
        <sz val="9"/>
        <rFont val="Times New Roman"/>
        <family val="1"/>
      </rPr>
      <t xml:space="preserve">X </t>
    </r>
    <r>
      <rPr>
        <sz val="9"/>
        <rFont val="Times New Roman"/>
        <family val="1"/>
      </rPr>
      <t>(m)</t>
    </r>
  </si>
  <si>
    <r>
      <rPr>
        <b/>
        <sz val="9"/>
        <rFont val="Times New Roman"/>
        <family val="1"/>
      </rPr>
      <t xml:space="preserve">Y </t>
    </r>
    <r>
      <rPr>
        <sz val="9"/>
        <rFont val="Times New Roman"/>
        <family val="1"/>
      </rPr>
      <t>(m)</t>
    </r>
  </si>
  <si>
    <t>Quyết định số 1222/QĐ-UBND ngày 07/7/2017 cùa UBND tỉnh</t>
  </si>
  <si>
    <r>
      <rPr>
        <b/>
        <sz val="9"/>
        <rFont val="Times New Roman"/>
        <family val="1"/>
      </rPr>
      <t>Đất san lấp (11 khu vực)</t>
    </r>
  </si>
  <si>
    <t>01</t>
  </si>
  <si>
    <t>Đất san lấp thôn 94 - Hoà Lạc</t>
  </si>
  <si>
    <t>Xã Hoà Lạc, huyện Hữu Lũng</t>
  </si>
  <si>
    <t>04</t>
  </si>
  <si>
    <t>2383 424 2383 390 2383 288 2383 2232383 246 2383 297 2383 429 2383 463 2383 454</t>
  </si>
  <si>
    <t>417 481 417516 417 456 417 355 417 304 417 228 417 339 417 426 417 469</t>
  </si>
  <si>
    <t>Khu vực có khoáng sản dùng làm vật liệu san lấp phục vụ công trình hạ tầng giao thông, công trình phúc lợi thuộc chương trình xây dựng nông thôn mới.</t>
  </si>
  <si>
    <t>02</t>
  </si>
  <si>
    <t>Đất san lấp Dổc Khế, thôn Keo</t>
  </si>
  <si>
    <t>Xã Minh Hòa, huyện Hữu Lũng</t>
  </si>
  <si>
    <t>4,4</t>
  </si>
  <si>
    <t>2374 623 2374 581 2374 535 2374 505 2374 488 2374 358 2374 311 2374 277 2374 289 2374 645</t>
  </si>
  <si>
    <t>406 658 406 666 406 650 406 614 406 648 406 618 406 590 406 540 406 505 406 642</t>
  </si>
  <si>
    <t>Đất san lấp thôn Cổc Dỹ, xã Đồng Tân và thôn Ba Nàng</t>
  </si>
  <si>
    <t>Xã Đồng Tân và thôn Ba Nàng, xã Cai Kinh, huyện Hừu Lũng</t>
  </si>
  <si>
    <t>21,3</t>
  </si>
  <si>
    <t>2383 396 2383 185 2382 956 2382 843 2382 734 2382 980 2383 164</t>
  </si>
  <si>
    <t>409 515 409 698 409 673 409 579 409 341 409 185 409 260</t>
  </si>
  <si>
    <t>Đất san lấp thôn Bến Lường</t>
  </si>
  <si>
    <t>Xã Minh Sơn, huyện Hữu Lũng</t>
  </si>
  <si>
    <t>31,4</t>
  </si>
  <si>
    <t>2374 732 2374 693 2374 085 2373 942 2374 226 2374 332 2374 567</t>
  </si>
  <si>
    <t>401 178 401 508 401 708 401 528 401 304 401 027 401 129</t>
  </si>
  <si>
    <t>Khu vực có khoáng sản dùng làm vật liệu san lấp phục vụ công trình hạ tâng giao thông, công trình phúc lợi thuộc chương trình xây dựng nông thôn mới.</t>
  </si>
  <si>
    <t>Đất san lấp Thôn Đông Mô</t>
  </si>
  <si>
    <t>Xà Quang Lang, huyện Chi Lãng</t>
  </si>
  <si>
    <t xml:space="preserve">2394 788 2394 763 2394 756 2394 721 2394 700 2394 680 2394 648 2394 598 2394 528 2394 579 2394 638 2394 639
2394 719 </t>
  </si>
  <si>
    <t>430 751 430 800 430 849
430 887 430 914 430 909
430 947 430 989 430 918
430 851 430 678 430 678
430 696</t>
  </si>
  <si>
    <t>Khu vực có khoáng sản dùng làm vật liệu san lấp phục vụ công trình hạ tâng giao thông, công trình phúc lợi thuộc chương trình xây dựng nông thôn mới.,</t>
  </si>
  <si>
    <t xml:space="preserve">2394 626 2394 603 2394 559
2394 519 2394 443 2394 324
2394319 2394 339 2394 474
2394 532 2394 591 </t>
  </si>
  <si>
    <t>430 579 430 630 430 802
430 814 430 822 430 833
430 722 430 679 430 535
430 503 430 542</t>
  </si>
  <si>
    <t>2394 394 2394 428 2394 282
2394 261 2394 394</t>
  </si>
  <si>
    <t>430 404 430 465
430 683 430 426 430 404</t>
  </si>
  <si>
    <t>Đat san lấp Ba Đản</t>
  </si>
  <si>
    <t>Thôn Ba Đàn, xà Chi Lãng, huyện Chi Lăng</t>
  </si>
  <si>
    <t>2388 488 2388 473 2388 450
2388 395 2388 387 2388 382
2388 378 2388 380 2388 345
2388 283 2388 272 2388 279
2388 300 2388 337</t>
  </si>
  <si>
    <t>424 917 424 936 424 950
424 969 425 035 425 061
425 073 425 127 425 129
425 123 424 973 424 942
424 907 424 831</t>
  </si>
  <si>
    <t>Khu vực có khoáng sản dùng làm vật liệu
san lâp phục vụ công trình hạ tâng giao thông, công trình phúc lợi thuộc chương trình xây dựng nông thôn mơi.</t>
  </si>
  <si>
    <t>07</t>
  </si>
  <si>
    <t>Đất san lấp Khối 5</t>
  </si>
  <si>
    <t>Xã Hợp Thành, huyện Cao Lộc</t>
  </si>
  <si>
    <t>10</t>
  </si>
  <si>
    <t>2418 046 2417 757 2417 657 2417 850</t>
  </si>
  <si>
    <t>451 639 451 934 451 511 451 421</t>
  </si>
  <si>
    <t>08</t>
  </si>
  <si>
    <t>Đất san lấp Khuất Xá</t>
  </si>
  <si>
    <t>Xã Khuất Xả, huyện Lộc Bình</t>
  </si>
  <si>
    <t>2405 446 2405 420 2405 235 2405 290</t>
  </si>
  <si>
    <t>476 345 476 640 476 625 476 322</t>
  </si>
  <si>
    <t>Đẩt san lấp Sàn Viên</t>
  </si>
  <si>
    <t>Xã Sàn Viên, huyện Lộc Bình</t>
  </si>
  <si>
    <t>20</t>
  </si>
  <si>
    <t>2402 113 2401 870 2401 488 2401 720</t>
  </si>
  <si>
    <t>473 576 473 758 473 221 473 030</t>
  </si>
  <si>
    <t>Khu vực có khoáng sản dùng làm vật liệu san lâp phục vụ công trình hạ tầng giao thông, công trình phúc lợi thuộc chương trình xây dựng nông thôn mó'i.</t>
  </si>
  <si>
    <t>Đất san lấp Thôn Bình Căm</t>
  </si>
  <si>
    <t>Thôn Bỉnh cẳm, xã Mai Pha. thành phố Lạng Sơn</t>
  </si>
  <si>
    <t>30</t>
  </si>
  <si>
    <t>2414 234 2414 234 2413 680 2413 680</t>
  </si>
  <si>
    <t>450 498 451 061 451 066 450 503</t>
  </si>
  <si>
    <t>11</t>
  </si>
  <si>
    <t>Mỏ đất Minh Sơn 1</t>
  </si>
  <si>
    <t>45</t>
  </si>
  <si>
    <t>2374 713 2375 021 2374 785</t>
  </si>
  <si>
    <t>401 588 402 100 402 449</t>
  </si>
  <si>
    <t xml:space="preserve">Quyết định số: 1084/QĐ-UBND ngày 01/6/2021 </t>
  </si>
  <si>
    <t>B.1</t>
  </si>
  <si>
    <t>Cac diêm mỏ được quy hoạch giai đoạn 2016-2020</t>
  </si>
  <si>
    <t>Đất sét làm gạch, ngói</t>
  </si>
  <si>
    <t xml:space="preserve">Đất sét </t>
  </si>
  <si>
    <t>Hải Sơn, xã Minh Sơn, huyện Hữu Lũng</t>
  </si>
  <si>
    <t>18</t>
  </si>
  <si>
    <t>2374.175 2374.254 2373.941 2373.606 2373.726</t>
  </si>
  <si>
    <t>401.266 401.629 401.475 401.278 401.012</t>
  </si>
  <si>
    <t>Khu vực xác định nguồn nguyên liệu cho Nhà máy sản xuất gạch nung công nghệ tuynel tại xã Minh Sơn, huyện Hữu Lũng, tỉnh Lạng Sơn</t>
  </si>
  <si>
    <t>Tân Thành, xã Đồng Tân, huyện Hữu Lũng</t>
  </si>
  <si>
    <t>3,0</t>
  </si>
  <si>
    <t>2381.425 2381.381 2381.263 2381.180 2381.212 2381.379</t>
  </si>
  <si>
    <t>408.401 408.510 408.447 408.434 408.305 408.371</t>
  </si>
  <si>
    <t>Khu vực xác định nguồn nguyên liệu cho Nhà máy sản xuất gạch nung công nghệ tuynel tại xã Đồng Tân, huyện Hữu Lũng, tỉnh Lạng Sơn</t>
  </si>
  <si>
    <t xml:space="preserve">Đất làm nguyên liệu sản xuất gạch </t>
  </si>
  <si>
    <t>Nà Ca 1, thôn Phai Luông, xã Hợp Thành, huyện Cao Lộc</t>
  </si>
  <si>
    <t>10,07</t>
  </si>
  <si>
    <t>2420.749 2420.765 2420.593 2420.529 2420.414 2420.683</t>
  </si>
  <si>
    <t>450.798 450.550 450.409 450.639 450.830 450.910</t>
  </si>
  <si>
    <t>Khu vực xác định nguồn nguyên liệu cho Nhà máy sản xuất gạch nung công nghệ tuynel tại xã Hợp Thành, huyện Cao Lộc, tỉnh Lạng Sơn</t>
  </si>
  <si>
    <r>
      <rPr>
        <b/>
        <sz val="9"/>
        <rFont val="Times New Roman"/>
        <family val="1"/>
      </rPr>
      <t>Đất san lấp</t>
    </r>
  </si>
  <si>
    <t xml:space="preserve">Đất san lấp </t>
  </si>
  <si>
    <t>Sơn Hà 1, xã Sơn Hà, huyện Hữu Lũng</t>
  </si>
  <si>
    <t>137</t>
  </si>
  <si>
    <t>2377.546 2378.453 2377.622 2376.790</t>
  </si>
  <si>
    <t>405.369 406.371 407.032 406.200</t>
  </si>
  <si>
    <t>Khu vực khoáng sản làm vật liệu xây dựng thông thường được quy hoạch khai thác để cung cấp nguyên vật liệu phục vụ xây dựng các công trình sử dụng ngân sách nhà nước (phát triển hạ tầng giao thông; công trình thủy lợi, thủy điện); công trình khắc phục thiên tai, địch họa; khu vực có khoáng sản dùng làm vật liệu san lấp phục vụ công trình hạ tầng giao thông, công trình phúc lợi thuộc chương trình xây dựng nông thôn mới trên địa bàn huyện Hữu Lũng</t>
  </si>
  <si>
    <t>khu Chộc Vằng, thị trấn Lộc Bình</t>
  </si>
  <si>
    <t>16,87</t>
  </si>
  <si>
    <t>2406.494 2406.387 2406.087 2405.974 2406.135</t>
  </si>
  <si>
    <t>467.030 467.249 467.227 466.820 466.720</t>
  </si>
  <si>
    <t>Khu vực khoáng sản làm vật liệu xây dựng thông thường được quy hoạch khai thác để cung cấp nguyên vật liệu phục vụ xây dựng các công trình sử dụng ngân sách nhà nước (phát triển hạ tầng giao thông; công trình thủy lợi, thủy điện); công trình khắc phục thiên tai, địch họa; khu vực có khoáng sản dùng làm vật liệu san lấp phục vụ công trình hạ tầng giao thông, công trình phúc lợi thuộc chương trình xây dựng nông thôn mới trên địa bàn huyện Lộc Bình</t>
  </si>
  <si>
    <t>Khau Ràng, xã Đồng Ý, huyện Bắc Sơn</t>
  </si>
  <si>
    <t>7,6</t>
  </si>
  <si>
    <t>2422.983 2423.111 2422.978 2422.801</t>
  </si>
  <si>
    <t>395.639 396.076 396.130 395.703</t>
  </si>
  <si>
    <t>Khu vực khoáng sản làm vật liệu xây dựng thông thường được quy hoạch khai thác để cung cấp nguyên vật liệu phục vụ xây dựng các công trình sử dụng ngân sách nhà nước (phát triển hạ tầng giao thông; công trình thủy lợi, thủy điện); công trình khắc phục thiên tai, địch họa; khu vực có khoáng sản dùng làm vật liệu san lấp phục vụ công trình hạ tầng giao thông, công trình phúc lợi thuộc chương trình xây dựng nông thôn mới trên địa bàn huyện Bắc Sơn</t>
  </si>
  <si>
    <t>Lân Tắng, xã Đồng Ý , huyện Bắc Sơn</t>
  </si>
  <si>
    <t>4,71</t>
  </si>
  <si>
    <t>2424.592 2424.709 2424.829 2424.661 2424.503</t>
  </si>
  <si>
    <t>399.140 399.153 399.246 399.414 399.205</t>
  </si>
  <si>
    <t>Thuần Như II, xã Hoàng Văn Thụ, huyện Bình Gia</t>
  </si>
  <si>
    <t>2431.140 2431.014 2430.818 2430.930</t>
  </si>
  <si>
    <t>407.754 407.919 407.787 407.614</t>
  </si>
  <si>
    <t>Khu vực khoáng sản làm vật liệu xây dựng thông thường được quy hoạch khai thác để cung cấp nguyên vật liệu phục vụ xây dựng các công trình sử dụng ngân sách nhà nước (phát triển hạ tầng giao thông; công trình thủy lợi, thủy điện); công trình khắc phục thiên tai, địch họa; khu vực có khoáng sản dùng làm vật liệu san lấp phục vụ công trình hạ tầng giao thông, công trình phúc lợi thuộc chương trình xây dựng nông thôn mới trên địa bàn huyện Bình Gia</t>
  </si>
  <si>
    <t>Bản Mới, xã Đại Đồng, huyện Tràng Định</t>
  </si>
  <si>
    <t>2464.120 2464.024 2463.704 2463.786</t>
  </si>
  <si>
    <t>420.272 420.451 420.269 420.106</t>
  </si>
  <si>
    <t>Khu vực được xác định là nguồn nguyên liệu phụ vụ thi công dự án Đầu tư xây dựng đường cao tốc Đồng Đăng (Lạng Sơn)-Trà Lĩnh (Cao Bằng) và phục vụ công trình hạ tầng giao thông, công trình phúc lợi thuộc chương trình xây dựng nông thôn mới trên địa bàn huyện Tràng Định</t>
  </si>
  <si>
    <t>Khu 4, thị trấn Đình Lập, huyện Đình Lập</t>
  </si>
  <si>
    <t>21</t>
  </si>
  <si>
    <t>2383.197 2382.724 2382.507 2382.963</t>
  </si>
  <si>
    <t>483.746 484.250 484.056 483.525</t>
  </si>
  <si>
    <t>Khu vực khoáng sản làm vật liệu xây dựng thông thường được quy hoạch khai thác để cung cấp nguyên vật liệu phục vụ xây dựng các công trình sử dụng ngân sách nhà nước (phát triển hạ tầng giao thông; công trình thủy lợi, thủy điện); công trình khắc phục thiên tai, địch họa; khu vực có khoáng sản dùng làm vật liệu san lấp phục vụ công trình hạ tầng giao thông, công trình phúc lợi thuộc chương trình xây dựng nông thôn mới trên địa bàn huyện Đình Lập</t>
  </si>
  <si>
    <t>B.2</t>
  </si>
  <si>
    <t xml:space="preserve"> Các điểm mỏ được quy hoạch giai đoạn 2021-2025 (Đất san lấp)</t>
  </si>
  <si>
    <t>Minh Sơn 2, xã Minh Sơn, huyện Hữu Lũng</t>
  </si>
  <si>
    <t>162</t>
  </si>
  <si>
    <t>2375.425 2377.324 2376.918 2375.009</t>
  </si>
  <si>
    <t>402.411 404.726 405.067 402.780</t>
  </si>
  <si>
    <t>Khu vực khoáng sản làm vật liệu xây dựng thông thường được quy hoạch khai thác để cung cấp nguyên vật liệu phục vụ xây dựng các công trình sử dụng ngân sách nhà nước (phát triển hạ tầng giao thông; công trình thủy lợi, thủy điện); công trình khắc phục thiên tai, địch họa; khu vực có khoáng sản dùng làm vật liệu san lấp phục vụ công trình hạ tầng giao thông, công trình phúc lợi thuộc chương trình xây dựng nông thôn mới huyện Hữu Lũng</t>
  </si>
  <si>
    <t>Nhân Lý 2, xã Nhân Lý, huyện Chi Lăng</t>
  </si>
  <si>
    <t>2399.881 2399.643 2399.015 2399.237</t>
  </si>
  <si>
    <t>438.481 438.759 438.210 437.915</t>
  </si>
  <si>
    <t>Khu vực khoáng sản làm vật liệu xây dựng thông thường được quy hoạch khai thác để cung cấp nguyên vật liệu phục vụ xây dựng các công trình sử dụng ngân sách nhà nước (phát triển hạ tầng giao thông; công trình thủy lợi, thủy điện); công trình khắc phục thiên tai, địch họa; khu vực có khoáng sản dùng làm vật liệu san lấp phục vụ công trình hạ tầng giao thông, công trình phúc lợi thuộc chương trình xây dựng nông thôn mới huyện Chi Lăng</t>
  </si>
  <si>
    <t>Khối 5a, xã Hợp Thành, huyện Cao Lộc</t>
  </si>
  <si>
    <t>14</t>
  </si>
  <si>
    <t>2417.492 2417.607 2417.371 2417.280 2417.361</t>
  </si>
  <si>
    <t>451.162 451.757 451.797 451.306 451.156</t>
  </si>
  <si>
    <t>Khu vực khoáng sản làm vật liệu xây dựng thông thường được quy hoạch khai thác để cung cấp nguyên vật liệu phục vụ xây dựng các công trình sử dụng ngân sách nhà nước (phát triển hạ tầng giao thông; công trình thủy lợi, thủy điện); công trình khắc phục thiên tai, địch họa; khu vực có khoáng sản dùng làm vật liệu san lấp phục vụ công trình hạ tầng giao thông, công trình phúc lợi thuộc chương trình xây dựng nông thôn mới huyện Cao Lộc và thành phố Lạng Sơn</t>
  </si>
  <si>
    <t>thôn Bản Cằm và thôn Nà Nùng, xã Hòa Cư và xã Hợp Thành, huyện Cao Lộc</t>
  </si>
  <si>
    <t>14,98</t>
  </si>
  <si>
    <t>2419.599 2419.764 2420.078 2420.202 2419.872 2419.715</t>
  </si>
  <si>
    <t>451.639 451.954 452.060 451.843 451.648 451.599</t>
  </si>
  <si>
    <t>thôn Yên Sơn, xã Yên Trạch, huyện Cao Lộc</t>
  </si>
  <si>
    <t>4,95</t>
  </si>
  <si>
    <t>2409.284 2409.235 2409.140 2408.967 2409.023 2409.244</t>
  </si>
  <si>
    <t>447.776 447.626 447.668 447.717 447.881 447.824</t>
  </si>
  <si>
    <t>thôn Bắc Nga, xã Gia Cát, huyện Cao Lộc</t>
  </si>
  <si>
    <t>17,97</t>
  </si>
  <si>
    <t>2413.123 2413.171 2413.234 2413.349 2413.506 2413.654 2413.776 2413.725 2413.609 2413.525 2413.438 2413.367 2413.275</t>
  </si>
  <si>
    <t>458.042 458.205 458.262 458.317 458.358 458.436 458.274 458.026 457.993 458.101 458.052 458.026 458.023</t>
  </si>
  <si>
    <t>khu 10, thị trấn Na Dương, huyện Lộc Bình</t>
  </si>
  <si>
    <t>18,6</t>
  </si>
  <si>
    <t>2398.576 2398.395 2398.348 2398.161 2397.999 2398.355</t>
  </si>
  <si>
    <t>471.923 472.047 472.286 472.330 471.883 471.731</t>
  </si>
  <si>
    <t>Khu vực khoáng sản làm vật liệu xây dựng thông thường được quy hoạch khai thác để cung cấp nguyên vật liệu phục vụ xây dựng các công trình sử dụng ngân sách nhà nước (phát triển hạ tầng giao thông; công trình thủy lợi, thủy điện); công trình khắc phục thiên tai, địch họa; khu vực có khoáng sản dùng làm vật liệu san lấp phục vụ công trình hạ tầng giao thông, công trình phúc lợi thuộc chương trình xây dựng nông thôn mới huyện Lộc Bình</t>
  </si>
  <si>
    <t>Bản Hoi, xã Hưng Khánh, huyện Lộc Bình</t>
  </si>
  <si>
    <t>43,3</t>
  </si>
  <si>
    <t>2406.584 2406.445 2406.380 2406.388 2406.596 2406.641</t>
  </si>
  <si>
    <t>467.727 467.712 467.612 467.544 467.560 467.658</t>
  </si>
  <si>
    <t>Mỏ đất Pò Đồn</t>
  </si>
  <si>
    <t>Xã Yên Khoái, huyện Lộc Bình</t>
  </si>
  <si>
    <t>6,41</t>
  </si>
  <si>
    <t>2411.203 2411.254 2411.355 2411.449 2411.340 2411.223 2411.116 2411.099 2411.029</t>
  </si>
  <si>
    <t>474.379 474.307 474.341 474.471 474.585 474.525 474.564 474.426 474.357</t>
  </si>
  <si>
    <t>Mỏ đất Kéo Mật</t>
  </si>
  <si>
    <t>xã Khánh Xuân, huyện Lộc Bình</t>
  </si>
  <si>
    <t>30,57</t>
  </si>
  <si>
    <t>2410.916 2411.249 2411.410 2411.486 2411.457 2411.426 2411.230 2411.027 2410.853 2410.637 2410.731</t>
  </si>
  <si>
    <t>461.438 461.356 461.168 461.071 460.948 460.861 460.835 460.942 461.093 461.188 461.366</t>
  </si>
  <si>
    <t>Mỏ đất Kéo Hin</t>
  </si>
  <si>
    <t>Xã Khánh Xuân, huyện Lộc Bình</t>
  </si>
  <si>
    <t>35,91</t>
  </si>
  <si>
    <t>2412.428 2412.659 2412.634 2412.494 2412.331 2412.172 2411.999 2411.985 2412.124 2412.265</t>
  </si>
  <si>
    <t>459.867 459.660 459.363 459.272 459.262 459.163 459.346 459.632 459.795 459.930</t>
  </si>
  <si>
    <t>Tân Minh, thị trấn Văn Quan, huyện Văn Quan</t>
  </si>
  <si>
    <t>8,0</t>
  </si>
  <si>
    <t>2419.804 2419.674 2419.395 2419.537</t>
  </si>
  <si>
    <t>427.415 427.545 427.189 427.075</t>
  </si>
  <si>
    <t>Khu vực khoáng sản làm vật liệu xây dựng thông thường được quy hoạch khai thác để cung cấp nguyên vật liệu phục vụ xây dựng các công trình sử dụng ngân sách nhà nước (phát triển hạ tầng giao thông; công trình thủy lợi, thủy điện); công trình khắc phục thiên tai, địch họa; khu vực có khoáng sản dùng làm vật liệu san lấp phục vụ công trình hạ tầng giao thông, công trình phúc lợi thuộc chương trình xây dựng nông thôn mới huyện Văn Quan</t>
  </si>
  <si>
    <t>Đất san lấp Điềm He 2</t>
  </si>
  <si>
    <t>Xã Điềm He, huyện Văn Quan</t>
  </si>
  <si>
    <t>2,40</t>
  </si>
  <si>
    <t>2421.199 2421.186 2421.159 2421.131 2421.100 2421.080 2421.069 2421.019 2421.021 2421.059 2421.080 2421.100 2421.138 2421.151</t>
  </si>
  <si>
    <t>433.034 432.993 432.967 432.951 432.987 432.988 433.020 433.076 433.137 433.163 433.169 433.167 433.198 433.130</t>
  </si>
  <si>
    <t>thôn Khòn Lạn, xã Liên Hội, huyện Văn Quan</t>
  </si>
  <si>
    <t>2,35</t>
  </si>
  <si>
    <t>2427.258 2427.257 2427.188 2427.097</t>
  </si>
  <si>
    <t>427.917 428.094 427.886 428.108</t>
  </si>
  <si>
    <t>DANH MỤC CÁC KHU VỰC KHÔNG ĐẤU GIÁ QUYỀN KHAI THÁC KHOÁNG SẢN CHƯA PHÙ HỢP QUY ĐỊNH</t>
  </si>
  <si>
    <t>Phụ lục số 09c/BCKT-CĐ</t>
  </si>
  <si>
    <t>Không có giấy phép</t>
  </si>
  <si>
    <t>Đất làm gạch ngói (Không có giấy phép)</t>
  </si>
  <si>
    <t>Công ty cổ phần gạch ngói Hợp Thành</t>
  </si>
  <si>
    <t>Phụ lục số 09b/BCKT-CĐ</t>
  </si>
  <si>
    <t>Phụ lục số 09a/BCKT-CĐ</t>
  </si>
  <si>
    <t>Phụ lục số 07/BCKT-CĐ</t>
  </si>
  <si>
    <t>Khu vực có khoáng sản dùng làm vật liệu san lấp phục vụ công trình hạ tầng giao thông, công trình phúc lợi thuộc chương chương trình xây dựng nông thôn mới</t>
  </si>
  <si>
    <t>Quyết định số</t>
  </si>
  <si>
    <t>I. DỰ ÁN CẤP MỚI</t>
  </si>
  <si>
    <t>Mỏ cát, sỏi Bản Bằng, xã Tú Đoạn, huyện Lộc Bình</t>
  </si>
  <si>
    <t>1508/QĐ-UBND của UBND tỉnh</t>
  </si>
  <si>
    <t xml:space="preserve"> Ngày 29/7/2021</t>
  </si>
  <si>
    <t>SKX</t>
  </si>
  <si>
    <t>Đến ngày 31/01/2037</t>
  </si>
  <si>
    <t xml:space="preserve"> Chưa ký Hợp đồng thuê đất</t>
  </si>
  <si>
    <t xml:space="preserve"> 155/QĐ-UBND  của UBND tỉnh  </t>
  </si>
  <si>
    <t>Ngày 23/01/2024</t>
  </si>
  <si>
    <t>Đến ngày 21/5/2025</t>
  </si>
  <si>
    <t>Hợp đồng thuê đất số 17/HĐTĐ ngày 11/3/2024 (ổn định đơn giá trong thời gian thuê)</t>
  </si>
  <si>
    <t xml:space="preserve">496/QĐ-UBND của UBND tỉnh; </t>
  </si>
  <si>
    <t>Ngày 30/3/2023</t>
  </si>
  <si>
    <t>Đến ngày 01/7/2051</t>
  </si>
  <si>
    <t>Hợp đồng thuê đất số 65/HĐTĐ ngày 26/12/2023  (kỳ ổn định đơn giá thuê đất 3/2023-3/2028).</t>
  </si>
  <si>
    <t>Đang hoạt động</t>
  </si>
  <si>
    <t>Công ty TNHH Phước Hậu C.P.T</t>
  </si>
  <si>
    <t>20/GP-UBND 09/5/2016</t>
  </si>
  <si>
    <t>1402/QĐ-UBND của UBND tỉnh</t>
  </si>
  <si>
    <t xml:space="preserve">Ngày 26/8/2022 </t>
  </si>
  <si>
    <t>Đến ngày 15/01/2034</t>
  </si>
  <si>
    <t xml:space="preserve"> Hợp đồng thuê đất số 01/HĐTĐ ngày 05/01/2024  (kỳ ổn định đơn giá thuê đất 8/2022-8/2027).</t>
  </si>
  <si>
    <t>Điều chỉnh giấy phép khai thác (1106/QĐ-UBND 04/6/2021); điều chỉnh diện tích đất thuê theo Giấy phép</t>
  </si>
  <si>
    <t>Mỏ quặng Antimon Khòn Rẹ, xã Mai Sao, huyện Chi Lăng</t>
  </si>
  <si>
    <t>35/GP-UBND 26/10/2015</t>
  </si>
  <si>
    <t xml:space="preserve">2819/QĐ-UBND của UBND tỉnh  </t>
  </si>
  <si>
    <t>Ngày 31/12/2020</t>
  </si>
  <si>
    <t>SKS</t>
  </si>
  <si>
    <t>Đến ngày 24/9/2035</t>
  </si>
  <si>
    <t>Hợp đồng số 35/HĐTĐ, ngày 21/5/2021</t>
  </si>
  <si>
    <t>Điều chỉnh GPKT (2099/QĐ-UBND 22/10/2021)</t>
  </si>
  <si>
    <t xml:space="preserve">1999/QĐ-UBND của UBND tỉnh </t>
  </si>
  <si>
    <t>Ngày 30/11/2023;</t>
  </si>
  <si>
    <t>Hợp đồng số 64/HĐTĐ, ngày 22/12/2023 (ổn định 30/11/2023 đến  30/11/2028)</t>
  </si>
  <si>
    <t>Điều chỉnh giấy phép khai thác (2099/QĐ-UBND 22/10/2021)</t>
  </si>
  <si>
    <t>Mỏ đá vôi  Đồng Bà Ký, xã Yên Vượng, huyện Hữu Lũng</t>
  </si>
  <si>
    <t>19/GP-UBND 9/5/2016</t>
  </si>
  <si>
    <t xml:space="preserve">Số 1123/QĐ-UBND ngày 22/6/2009; số 1591/QĐ-UBND ngày 30/8/2017 của UBND tỉnh sửa đổi Quyết định số 1123/QĐ-UBND ngày 22/6/2009; số 1583/QĐ-UBND ngày 29/8/2017 của UBND tỉnh thu hồi đất cho UB xã quản lý </t>
  </si>
  <si>
    <t>Đến tháng 3/2031</t>
  </si>
  <si>
    <t>Hợp đồng thuê đất số 56/HĐTĐ ngày 21/11/2023  (kỳ ổn định đơn giá thuê đất 8/2022-8/2027).</t>
  </si>
  <si>
    <t>Điều chỉnh giấy phép khai thác (2214/QĐ-UBND 11/11/2021)</t>
  </si>
  <si>
    <t>Điều chỉnh GPKT (2214/QĐ-UBND 11/11/2021)</t>
  </si>
  <si>
    <t>Số 1602/QĐ-UBND ngày 30/8/2017 của UBND tỉnh</t>
  </si>
  <si>
    <t>Hợp đồng thuê đất số 57/HĐTĐ ngày 21/11/2023  (kỳ ổn định đơn giá thuê đất 8/2022-8/2027).</t>
  </si>
  <si>
    <t>Mỏ đá vôi Hồng Phong 4, thị trấn Bình Gia, huyện Bình Gia</t>
  </si>
  <si>
    <t>828/GP-UBND
8/5/2009</t>
  </si>
  <si>
    <t>Số 191/QĐ-UBND của UBND tỉnh</t>
  </si>
  <si>
    <t xml:space="preserve">Ngày 30/01/2016 </t>
  </si>
  <si>
    <t>TMD (3.520m2), SKX (17.928m2)</t>
  </si>
  <si>
    <t>Đến ngày 08/5/2039</t>
  </si>
  <si>
    <t xml:space="preserve"> Hợp đồng thuê đất số 33/HĐTĐ ngày 16/5/2016; ký lại HĐTĐ số 34/HĐTĐ ngày 29/4/2021 (kỳ ổn định 21-26)</t>
  </si>
  <si>
    <t>Điều chỉnh giấy phép khai thác (1310/QĐ-UBND 12/8/2022)</t>
  </si>
  <si>
    <t>04/GP-UBND
25/01/2011</t>
  </si>
  <si>
    <t xml:space="preserve">Quyết định số 1265/QĐ-UBND ngày 10/8/2011 của UBND tỉnh; Quyết định số 1116/QĐ-UBND ngày 25/6/2024 sửa đổi QĐ số 1265/QĐ-UBND </t>
  </si>
  <si>
    <t>Đến ngày 25/01/2041</t>
  </si>
  <si>
    <t xml:space="preserve">Hợp đồng thuê đất số 44/HĐTĐ ngày 30/8/2023 (Đang thực hiện thủ tục điều chỉnh Hợp đồng thuê đất theo Quyết định sửa đổi số 1116); </t>
  </si>
  <si>
    <t>Điều chỉnh giấy phép khai thác (1981/QĐ-UBND 14/12/2022)</t>
  </si>
  <si>
    <t>06/GP-UBND
27/01/2011</t>
  </si>
  <si>
    <t>Số 1646/QĐ-UBND của UBND tỉnh</t>
  </si>
  <si>
    <t xml:space="preserve"> Ngày 10/9/2015</t>
  </si>
  <si>
    <t>Đến ngày 27/01/2031</t>
  </si>
  <si>
    <t>Hợp đồng thuê đất số 03/HĐTĐ ngày 22/02/2023 (kỳ đơn giá ổn định 9/2020-9/2025)</t>
  </si>
  <si>
    <t>Điều chỉnh giấy phép khai thác (2033/QĐ-UBND 26/12/2022)</t>
  </si>
  <si>
    <t>24/GP-UBND
18/3/2011</t>
  </si>
  <si>
    <t xml:space="preserve">Số 1290/QĐ-UBND của UBND tỉnh  </t>
  </si>
  <si>
    <t xml:space="preserve">Ngày 15/8/2011 </t>
  </si>
  <si>
    <t>Đến ngày 18/3/2041</t>
  </si>
  <si>
    <t>Hợp đồng thuê đất số 68/HĐTĐ ngày 12/10/2021 (kỳ ổn định đơn giá thuê đất 8/2021-8/2026).</t>
  </si>
  <si>
    <t>Điều chỉnh giấy phép khai thác (624/QĐ-UBND 25/4/2023)</t>
  </si>
  <si>
    <t>Mỏ đá Vĩnh Thịnh, xã Đồng Tân, huyện Hữu Lũng, tỉnh Lạng Sơn</t>
  </si>
  <si>
    <t>04/GP-UBND
23/01/2017</t>
  </si>
  <si>
    <t>Số 1237/QĐ-UBND của UBND tỉnh</t>
  </si>
  <si>
    <t xml:space="preserve">Ngày 10/7/2017 </t>
  </si>
  <si>
    <t>Đến ngày 13/6/2033</t>
  </si>
  <si>
    <t>Hợp đồng thuê đất số 47/HĐTĐ ngày 24/10/2023 (kỳ ổn định đơn giá thuê đất 7/2022-7/2027).</t>
  </si>
  <si>
    <t>Điều chỉnh giấy phép khai thác (904/QĐ-UBND 13/6/2023)</t>
  </si>
  <si>
    <t>Phụ lục số 09/BCKT-CĐ</t>
  </si>
  <si>
    <t>Quyết định cho thuê đất</t>
  </si>
  <si>
    <t>Đất san lấp, xây dựng công trình (Không có giấy phép)</t>
  </si>
  <si>
    <t>Sản lượng kê khai thuế, phí (m3, tấn...)</t>
  </si>
  <si>
    <t>Phụ lục số 10/BCKT-CĐ</t>
  </si>
  <si>
    <t>QUA CUỘC KIỂM TOÁN CHUYÊN ĐỀ QUẢN LÝ NHÀ NƯỚC VỀ TÀI NGUYÊN KHOÁNG SẢN 
GIAI ĐOẠN 2017-2021 CỦA TỈNH LẠNG SƠN</t>
  </si>
  <si>
    <t>Đơn vị tính: Đồng</t>
  </si>
  <si>
    <t>Chỉ tiêu/ đơn vị</t>
  </si>
  <si>
    <t>Số tiền</t>
  </si>
  <si>
    <t>Thuyết minh nguyên nhân</t>
  </si>
  <si>
    <t>Các khoản thu trong lĩnh vực TNKS</t>
  </si>
  <si>
    <t>Thuế Tài nguyên</t>
  </si>
  <si>
    <t>Do Đoàn KT không đối chiếu Doanh nghiệp KTKS, nên không có căn cứ xác định giá đã kê khai có là giá bán thực tế hay không</t>
  </si>
  <si>
    <t>Công ty CP Võ Nói</t>
  </si>
  <si>
    <t>Tiền cấp quyền khai thác khoáng sản</t>
  </si>
  <si>
    <t>Có</t>
  </si>
  <si>
    <t>Đá vôi sản xuất xi măng 22.275m3 (Không có giấy phép khai thác khoáng sản)</t>
  </si>
  <si>
    <t>Đất san lấp, xây dựng công trình (Giấy phép hết hạn)</t>
  </si>
  <si>
    <t>Đất gạch ngói (không cấp phép khoáng sản)</t>
  </si>
  <si>
    <t>Đá sét sản xuất xi măng (không cấp phép khoáng sản)</t>
  </si>
  <si>
    <t>TỔNG HỢP CÁC ĐƠN CÓ KÊ KHAI THUẾ TÀI NGUYÊN, PHÍ BẢO VỆ MÔI TRƯỜNG NHƯNG KHÔNG CÓ GIẤY PHÉP KHAI THÁC
 KHOÁNG SẢN GIAI ĐOẠN 2021-2023</t>
  </si>
  <si>
    <t>Phụ lục số 09d/BCKT-CĐ</t>
  </si>
  <si>
    <t>Công ty TNHH MTV Ngọc Khuê</t>
  </si>
  <si>
    <t>Căn cứ theo Điều 5 Nghị định số 67/2019/NĐ-CP, số tiền cấp quyền khai thác khoáng sản (T) = T = Q x G x K1 x K2 x R  (đồng); Trong đó: Q = 311.000 m3; Gn = 35.000 x 1,29 = 45.150 đồng/m3; K1 = 0,9; K2 = 0,9; R = 3%. UBND tỉnh Lạng Sơn chưa chỉ đạo các cơ quan chức năng tính và thu tiền cấp quyền khai thác khoáng sản đối với Khai thác đất san lấp trong dự án trồng và sản xuất rau bò khai thôn Văn Miêu, xã Minh Sơn, huyện Hữu Lũng, tại Giấy phép số 44/GP-UBND ngày 11/10/2021 theo đúng quy định.</t>
  </si>
  <si>
    <t>Công ty cổ phần mỏ đá Môi trường PT</t>
  </si>
  <si>
    <t>Điều chỉnh tiền cấp quyền theo trữ lượng được duyệt giảm từ thời điểm Cấp phép. Tiền cấp quyền được UBND tỉnh phê duyệt lại 9.433778.700 đồng; Số tiền cấp quyền do KTV xác định 22.881.352.333 đồng (Xác định: 6.000.000.000 đồng đơn vị đã nộp hết năm 2022; 7.954.885.367 đồng còn nợ đến năm 2022; 8.926.466.966 đồng tính từ thời điểm phê duyệt điều chỉnh giảm Giấy phép khai thác.</t>
  </si>
  <si>
    <t>Điều chỉnh tiền cấp quyền theo trữ lượng được duyệt giảm từ thời điểm Cấp phép. Tiền cấp quyền được UBND tỉnh phê duyệt lại 10.915.682.997 đồng; Số tiền cấp quyền do KTV xác định 17.445.025.580 đồng (Xác định: Tiền cấp quyền phải đã nộp từ 2014 đến hết 2021 đã nộp là 7.068.018.972 đồng; Số nợ đến 30/6/2022 là 428.519.318 đồng; Từ T7/2022-2039 là 10.262.223.762 đồng)</t>
  </si>
  <si>
    <t>THUYẾT MINH CHÊNH LỆCH THUẾ TÀI NGUYÊN, TIỀN CẤP QUYỀN KHAI THÁC KHOÁNG SẢN</t>
  </si>
  <si>
    <t>Phụ lục số 08/BCKT-CĐ</t>
  </si>
  <si>
    <t>Phụ lục số 05/BCKT-CĐ</t>
  </si>
  <si>
    <t>Năm 2022: Áp dụng đơn giá tính thuế “đá hộc“ chưa phù hợp quy định tại Phụ lục II Quyết định số 34/2021/QĐ-UBND ngày 04/12/2021 của UBND tỉnh Lạng Sơn.</t>
  </si>
  <si>
    <t>Năm 2022 áp dụng đơn giá tính thuế “Đá cấp phối“ chưa phù hợp quy định tại Phụ lục II Quyết định số 34/2021/QĐ-UBND ngày 04/12/2021 của UBND tỉnh Lạng Sơn; Năm 2023 áp dụng đơn giá tài nguyên “đá dăm các loại“ chưa phù hợp quy định tại Phụ lục II Quyết định số 36/2022/QĐ-UBND ngày 13/12/2022 của UBND tỉnh Lạng Sơn.</t>
  </si>
  <si>
    <t>Phụ lục số 11/BCKT-CĐ</t>
  </si>
  <si>
    <t>DANH SÁCH CÁC ĐƠN VỊ CHÊNH LỆCH SẢN LƯỢNG TÀI NGUYÊN GIỮA COQ QUAN THUẾ VÀ SỞ TN&amp;MT</t>
  </si>
  <si>
    <t xml:space="preserve"> Năm 2021-2023</t>
  </si>
  <si>
    <t>Cơ quan thuế</t>
  </si>
  <si>
    <t>Tên NNT</t>
  </si>
  <si>
    <t>MST</t>
  </si>
  <si>
    <t xml:space="preserve"> Tên loại tài nguyên</t>
  </si>
  <si>
    <t xml:space="preserve"> Đơn vị tính</t>
  </si>
  <si>
    <t xml:space="preserve"> Sản lượng KK với CQT</t>
  </si>
  <si>
    <t xml:space="preserve"> Sản lượng báo cáo tại Sở TN&amp;MT</t>
  </si>
  <si>
    <t>Chênh lệch</t>
  </si>
  <si>
    <t>Giải trình chênh lệch</t>
  </si>
  <si>
    <t>Chi cục Thuế thành phố</t>
  </si>
  <si>
    <t>4900228639</t>
  </si>
  <si>
    <t>Đá hỗn hợp sau nổ mìn, đá xô bồ (khoáng sản khai thác)</t>
  </si>
  <si>
    <t>M3</t>
  </si>
  <si>
    <t>Chi cục Thuế huyện Cao Lộc</t>
  </si>
  <si>
    <t>CÔNG TY TNHH HỒNG PHONG</t>
  </si>
  <si>
    <t>4900100332</t>
  </si>
  <si>
    <t>Đá sau nổ mìn, đá xô bồ (khoáng sản khai thác)</t>
  </si>
  <si>
    <t>Hợp tác xã 27 - 7 Bông lau</t>
  </si>
  <si>
    <t>4900145774</t>
  </si>
  <si>
    <t>Đá dăm các loại</t>
  </si>
  <si>
    <t>Chi cục Thuế Khu vực III</t>
  </si>
  <si>
    <t>CÔNG TY CỔ PHẦN GIA LỘC</t>
  </si>
  <si>
    <t>Cát nghiền</t>
  </si>
  <si>
    <t>,,</t>
  </si>
  <si>
    <t>DOANH NGHIỆP TƯ NHÂN NGỌC DỤ</t>
  </si>
  <si>
    <t>Đất khai thác để san lấp, xây dựng công trình</t>
  </si>
  <si>
    <t>Cộng</t>
  </si>
  <si>
    <t>CÔNG TY CỔ PHẦN VẬN TẢI THƯƠNG MẠI  BẢO NGUYÊN</t>
  </si>
  <si>
    <t>Quặng bauxit trầm tích</t>
  </si>
  <si>
    <t>Tấn</t>
  </si>
  <si>
    <t>Công ty Cổ phần thương mại sản xuất da Nguyên Hồng</t>
  </si>
  <si>
    <t>Nước thiên nhiên dùng mục đích khác (làm mát, vệ sinh công nghiệp, xây dựng, dùng cho sản xuất, chế biến thủy sản, hải sản, nông sản...) - Nước mặt</t>
  </si>
  <si>
    <t>CÔNG TY TNHH ĐÁ TÂN LANG</t>
  </si>
  <si>
    <t>Đá hộc</t>
  </si>
  <si>
    <t>CÔNG TY CỔ PHẦN XÂY DỰNG HƯNG THÀNH LẠNG SƠN</t>
  </si>
  <si>
    <t>Cát</t>
  </si>
  <si>
    <t>Chi cục Thuế Khu vực IV</t>
  </si>
  <si>
    <t>HỢP TÁC XÃ DỊCH VỤ VẬN TẢI NÔNG LÂM SỐ 1</t>
  </si>
  <si>
    <t>Tài nguyên khoáng sản khác</t>
  </si>
  <si>
    <t>CÔNG TY TNHH MTV SƠN ĐỨC BẮC SƠN</t>
  </si>
  <si>
    <t>Đá dăm các loại, đá hộc và đá base</t>
  </si>
  <si>
    <t>Trạm quản lý cấp nước sinh hoạt</t>
  </si>
  <si>
    <t>Nước mặt</t>
  </si>
  <si>
    <t>CHI NHÁNH CÔNG TY CỔ PHẦN KHAI THÁC ĐÁ ĐÔNG PHONG TẠI VĂN QUAN</t>
  </si>
  <si>
    <t>4900246123-001</t>
  </si>
  <si>
    <t>Đá cấp phối, đá dăm, đá hộc</t>
  </si>
  <si>
    <t>Chi cục Thuế Khu vực I</t>
  </si>
  <si>
    <t>Công Ty Cổ Phần Xuất Nhập Khẩu Kim Thạch Phát</t>
  </si>
  <si>
    <t>Công Ty Cổ Phần Mỏ Đá Môi Trường Pt</t>
  </si>
  <si>
    <t>Công Ty Cổ Phần Khai Thác Đá Đồng Tiến</t>
  </si>
  <si>
    <t>Đá mi bụi</t>
  </si>
  <si>
    <t>Công Ty TNHH Khai Thác Mỏ Huyền Sơn</t>
  </si>
  <si>
    <t>Công Ty Cổ Phần ACC - 78</t>
  </si>
  <si>
    <t>Công Ty TNHH Nhật Tiến</t>
  </si>
  <si>
    <t>Đá bụi, mạt đá</t>
  </si>
  <si>
    <t>Công Ty Cổ Phần Trường Sơn Lạng Sơn</t>
  </si>
  <si>
    <t>Công Ty Cổ Phần Khai Thác Đá Đông Phong</t>
  </si>
  <si>
    <t>Công Ty TNHH Hoàng Khánh</t>
  </si>
  <si>
    <t>Công Ty Cổ Phần Võ Nói</t>
  </si>
  <si>
    <t>Đá cấp phối</t>
  </si>
  <si>
    <t>Công Ty Cổ Phần Đầu Tư Xây Dựng Và Thương Mại An Sơn</t>
  </si>
  <si>
    <t>Công Ty TNHH Yên Vượng</t>
  </si>
  <si>
    <t>Công Ty TNHH Thịnh An Bình</t>
  </si>
  <si>
    <t>Cục Thuế</t>
  </si>
  <si>
    <t>TB số 1146/TB-CT ngày 13/10/2023; TB số 1183/TB-CT ngày 30/10/2023;Công văn giải trình số 342/CV-CTN ngày 16/11/2023 của Công ty</t>
  </si>
  <si>
    <t>Nước dưới đất(nước ngầm)</t>
  </si>
  <si>
    <t>CÔNG TY TNHH SẢN XUẤT VÀ THƯƠNG MẠI AN SƠN</t>
  </si>
  <si>
    <t>4900224521</t>
  </si>
  <si>
    <t>Nước thiên nhiên khai thác tinh lọc đóng chai, đóng hộp</t>
  </si>
  <si>
    <t>DNTN Châu Hậu</t>
  </si>
  <si>
    <t>MỎ ĐÁ HỒNG PHONG IV - CHI NHÁNH CÔNG TY TNHH HỒNG PHONG TẠI BÌNH GIA</t>
  </si>
  <si>
    <t>Khoáng sản đá vôi</t>
  </si>
  <si>
    <t>Công Ty Cổ Phần Sản Xuất Kinh Doanh Khoáng Sản T&amp;C</t>
  </si>
  <si>
    <t>0108503577</t>
  </si>
  <si>
    <t>CÔNG TY TNHH VÔI CÔNG NGHIỆP LẠNG SƠN</t>
  </si>
  <si>
    <t>Đá vôi sản xuất vôi công nghiệp (khoáng sản khai thác)</t>
  </si>
  <si>
    <t>Công ty cổ phần Xi măng Đồng Bành</t>
  </si>
  <si>
    <t>Đá vôi sản xuất xi măng (khoáng sản khai thác)</t>
  </si>
  <si>
    <t>TB số 936/TB-CT ngày 19/4/2024;Công văn giải trình số 212/XMĐB ngày 19/4/2024 của Công ty</t>
  </si>
  <si>
    <t>Đơn vị tính sở TN&amp;MT  (tấn)</t>
  </si>
  <si>
    <t>Đá sét sản xuất xi măng (khoáng sản khai thác)</t>
  </si>
  <si>
    <t>Nước thiên nhiên dùng mục đích khác như làm mát, vệ sinh công nghiệp, xây dựng (Sử dụng nước mặt)</t>
  </si>
  <si>
    <t>Nước ngầm lộ thiên, nưới dưới đất</t>
  </si>
  <si>
    <t>Công Ty TNHH Thương Mại Và Phát Triển Thành Đông</t>
  </si>
  <si>
    <t>Chi Nhánh Công Ty TNHH Phước Hậu C.P.T</t>
  </si>
  <si>
    <t>2400376843-001</t>
  </si>
  <si>
    <t>Nước thiên nhiên dùng mục đích khác (Sử dụng nước dưới đất)</t>
  </si>
  <si>
    <t>Đá dăm các loại - Đá 1x2; 0,5x1 (mạt đá)</t>
  </si>
  <si>
    <t>Đá dăm các loại - Đá 2x4</t>
  </si>
  <si>
    <t>Công Ty TNHH Hải Cung</t>
  </si>
  <si>
    <t>Phụ lục số 10a/BCKT-CĐ</t>
  </si>
  <si>
    <t>BẢNG TÍNH TOÁN LẠI TIỀN CẤP QUYỀN KHAI THÁC KHOÁNG SẢN TẠI</t>
  </si>
  <si>
    <t>MỎ ĐÁ VÔI HỒNG PHONG IV - XÃ TÔ HIỆU - HUYỆN BÌNH GIA - TỈNH LẠNG SƠN</t>
  </si>
  <si>
    <t>Số báo cáo</t>
  </si>
  <si>
    <t>Trữ lượng (Q)</t>
  </si>
  <si>
    <t>Giá tính tiền (Gn)</t>
  </si>
  <si>
    <t>Năm</t>
  </si>
  <si>
    <t>Sản lượng khai thác -&gt;trữ lượng</t>
  </si>
  <si>
    <t>Hệ số thu hồi (K1)</t>
  </si>
  <si>
    <t>Số lượng TN tính thuế</t>
  </si>
  <si>
    <t>10,27ha - 7.585264 m3</t>
  </si>
  <si>
    <t>5,37ha</t>
  </si>
  <si>
    <t>Không thu tiền nhưng phải xác định lượng khai thác để tính lại trữ lượng còn lại</t>
  </si>
  <si>
    <t>Hệ số điều kiện KT-XH (K2)</t>
  </si>
  <si>
    <t>Năm 2014</t>
  </si>
  <si>
    <t>K- trc luật 2010</t>
  </si>
  <si>
    <t>Mức thu tiền (R)</t>
  </si>
  <si>
    <t>Năm 2015</t>
  </si>
  <si>
    <t>Tiền cấp quyền 2014-2021 (8 năm)</t>
  </si>
  <si>
    <t>Năm 2016</t>
  </si>
  <si>
    <t xml:space="preserve">NQ 101/2019/QH14 </t>
  </si>
  <si>
    <t>Tiền cấp quyền 2022-2039</t>
  </si>
  <si>
    <t>Sản lượng kê khai (thành phẩm)</t>
  </si>
  <si>
    <t>NQ 101/2019/QH15</t>
  </si>
  <si>
    <t>Tổng số tiền cấp quyền KTKS của dự án</t>
  </si>
  <si>
    <t>Tỷ lệ quy đổi</t>
  </si>
  <si>
    <t>Quyết định 789/QĐ-UBND 26/4/2019</t>
  </si>
  <si>
    <t>NQ 101/2019/QH16</t>
  </si>
  <si>
    <t>Số đã nộp hết 2021</t>
  </si>
  <si>
    <t>Qnk (SL nguyên khai)</t>
  </si>
  <si>
    <t>Số còn nợ đến 30/6/2022</t>
  </si>
  <si>
    <t>Q1 (Trữ lượng địa chất)</t>
  </si>
  <si>
    <t>Số phải nộp</t>
  </si>
  <si>
    <t>Đã nộp 2014-2021</t>
  </si>
  <si>
    <t>Số phải nộp hàng năm từ 2022-2035 (2039-2022+1-4)</t>
  </si>
  <si>
    <t>TH từ 2017-2022 công suất khai thác 150.000m3/năm có vi phạm GP điều chỉnh k? 130.000m3/năm.</t>
  </si>
  <si>
    <t>Trữ lượng tính tiền cấp quyền</t>
  </si>
  <si>
    <t>Q1 (2014-2016)</t>
  </si>
  <si>
    <t>Q2 (2017-sau) 01/01/2017</t>
  </si>
  <si>
    <t>Điều chỉnh GP</t>
  </si>
  <si>
    <t>Thành phẩm</t>
  </si>
  <si>
    <t>Nguyên khai</t>
  </si>
  <si>
    <t>Trữ lượng</t>
  </si>
  <si>
    <t>KIỂM TOÁN</t>
  </si>
  <si>
    <t>Q</t>
  </si>
  <si>
    <t>Tiền</t>
  </si>
  <si>
    <t>Q1 = SẢN LƯỢNG QUY ĐỔI 2014-2022</t>
  </si>
  <si>
    <t>2014-2022 (GP cũ)</t>
  </si>
  <si>
    <t>Q2 = TRỮ LƯỢNG 2017 - (trừ) LƯỢNG THỰC TẾ 2017-2022</t>
  </si>
  <si>
    <t>2022 (GP mới)</t>
  </si>
  <si>
    <t>Năm 2017</t>
  </si>
  <si>
    <t>Năm 2018</t>
  </si>
  <si>
    <t>Năm 2019</t>
  </si>
  <si>
    <t>Năm 2020</t>
  </si>
  <si>
    <t>MỎ ĐÁ VÔI LÂN CẦN - XÃ MINH TIẾN- HUYỆN HỮU LŨNG - TỈNH LẠNG SƠN</t>
  </si>
  <si>
    <t>04/GP-UBND 25/01/2011</t>
  </si>
  <si>
    <t>1981/QĐ-UBND ngày 14/12/2022</t>
  </si>
  <si>
    <t>Số Báo cáo</t>
  </si>
  <si>
    <t>Số kiểm toán</t>
  </si>
  <si>
    <t>Diện tích khai thác (m2, ha)</t>
  </si>
  <si>
    <t>Số tiền đã nộp</t>
  </si>
  <si>
    <t>Tờ trình 600/TTr-STNMT ngày 07/12/2022</t>
  </si>
  <si>
    <t>Tiền cấp quyền KTKS còn nợ</t>
  </si>
  <si>
    <t>Nợ tiền cấp quyền đến 31/8/2022 theo BBLV của Cục Thuế ngày 12/9/2022</t>
  </si>
  <si>
    <t>Tiền cấp quyền KTKS đến khi có đề nghị điều chỉnh GP KTKS (T1)</t>
  </si>
  <si>
    <t>Tỉnh không tính</t>
  </si>
  <si>
    <t>Q - Trữ lượng địa chất - được đưa vào thiết kế</t>
  </si>
  <si>
    <t>G - Giá tính thuế</t>
  </si>
  <si>
    <t>K1 - hệ số theo PP khai thác</t>
  </si>
  <si>
    <t>K2 - hệ số vùng</t>
  </si>
  <si>
    <t>R - mức thu không đấu giá</t>
  </si>
  <si>
    <t>Tiền cấp quyền KTKS kể từ khi điều chỉnh (T2)</t>
  </si>
  <si>
    <t>Đá thành phẩm</t>
  </si>
  <si>
    <t>Đá nguyên khai</t>
  </si>
  <si>
    <t>Trữ lượng địa chất</t>
  </si>
  <si>
    <t>Năm 2011</t>
  </si>
  <si>
    <t>Không tính tiền - nhưng phải tính trữ lượng còn lại (trên cơ sở số đã khai thác từd 2011-12/2013)</t>
  </si>
  <si>
    <t>Năm 2012</t>
  </si>
  <si>
    <t>tổng 3 năm</t>
  </si>
  <si>
    <t>Năm 2013</t>
  </si>
  <si>
    <t>Theo báo cáo DN 2020-T10/2022</t>
  </si>
  <si>
    <t>Phụ lục số 10b/BCKT-CĐ</t>
  </si>
  <si>
    <t>5. UBND huyện Lộc Bình</t>
  </si>
  <si>
    <t>Phụ lục số 04/BCKT-CĐ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</si>
</sst>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0_);_(* \(#,##0\);_(* &quot;-&quot;??_);_(@_)"/>
    <numFmt numFmtId="166" formatCode="_-* #,##0.000_-;\-* #,##0.000_-;_-* &quot;-&quot;??_-;_-@_-"/>
    <numFmt numFmtId="167" formatCode="_-* #,##0\ _₫_-;\-* #,##0\ _₫_-;_-* &quot;-&quot;\ _₫_-;_-@_-"/>
    <numFmt numFmtId="168" formatCode="_-* #,##0.00\ _€_-;\-* #,##0.00\ _€_-;_-* &quot;-&quot;??\ _€_-;_-@_-"/>
    <numFmt numFmtId="169" formatCode="_(* #,##0.0_);_(* \(#,##0.0\);_(* &quot;-&quot;??_);_(@_)"/>
    <numFmt numFmtId="170" formatCode="#,##0.0"/>
    <numFmt numFmtId="171" formatCode="#,##0;[Red]#,##0"/>
    <numFmt numFmtId="172" formatCode="_-* #,##0\ _₫_-;\-* #,##0\ _₫_-;_-* &quot;-&quot;??\ _₫_-;_-@_-"/>
    <numFmt numFmtId="173" formatCode="#,##0.0000"/>
    <numFmt numFmtId="174" formatCode="_-* #,##0_-;\-* #,##0_-;_-* &quot;-&quot;??_-;_-@_-"/>
  </numFmts>
  <fonts count="63">
    <font>
      <sz val="11"/>
      <color theme="1"/>
      <name val="Arial"/>
      <family val="2"/>
      <scheme val="minor"/>
    </font>
    <font>
      <sz val="14"/>
      <color theme="1"/>
      <name val="Times New Roman"/>
      <family val="2"/>
    </font>
    <font>
      <sz val="12"/>
      <color theme="1"/>
      <name val="Times New Roman"/>
      <family val="1"/>
    </font>
    <font>
      <i/>
      <sz val="12"/>
      <color theme="1"/>
      <name val="Times New Roman"/>
      <family val="1"/>
    </font>
    <font>
      <b/>
      <sz val="12"/>
      <color theme="1"/>
      <name val="Times New Roman"/>
      <family val="1"/>
    </font>
    <font>
      <sz val="11"/>
      <color theme="1"/>
      <name val="Arial"/>
      <family val="2"/>
      <scheme val="minor"/>
    </font>
    <font>
      <b/>
      <sz val="12"/>
      <name val="Times New Roman"/>
      <family val="1"/>
    </font>
    <font>
      <sz val="12"/>
      <name val="Times New Roman"/>
      <family val="1"/>
    </font>
    <font>
      <sz val="13"/>
      <name val="Times New Roman"/>
      <family val="1"/>
    </font>
    <font>
      <sz val="13"/>
      <name val="Times New Roman"/>
      <family val="1"/>
      <charset val="163"/>
    </font>
    <font>
      <sz val="11"/>
      <color indexed="8"/>
      <name val="Calibri"/>
      <family val="2"/>
    </font>
    <font>
      <i/>
      <sz val="12"/>
      <name val="Times New Roman"/>
      <family val="1"/>
    </font>
    <font>
      <b/>
      <sz val="11"/>
      <color theme="1"/>
      <name val="Times New Roman"/>
      <family val="1"/>
    </font>
    <font>
      <sz val="11"/>
      <color theme="1"/>
      <name val="Times New Roman"/>
      <family val="1"/>
    </font>
    <font>
      <b/>
      <sz val="12"/>
      <color rgb="FF000000"/>
      <name val="Times New Roman"/>
      <family val="1"/>
    </font>
    <font>
      <sz val="11"/>
      <name val="Times New Roman"/>
      <family val="1"/>
    </font>
    <font>
      <sz val="10"/>
      <name val="Arial"/>
      <family val="2"/>
    </font>
    <font>
      <b/>
      <sz val="10"/>
      <name val="Times New Roman"/>
      <family val="1"/>
    </font>
    <font>
      <b/>
      <vertAlign val="superscript"/>
      <sz val="10"/>
      <name val="Times New Roman"/>
      <family val="1"/>
    </font>
    <font>
      <sz val="10"/>
      <name val="Times New Roman"/>
      <family val="1"/>
    </font>
    <font>
      <i/>
      <sz val="13"/>
      <name val="Times New Roman"/>
      <family val="1"/>
    </font>
    <font>
      <b/>
      <sz val="11"/>
      <name val="Times New Roman"/>
      <family val="1"/>
    </font>
    <font>
      <sz val="14"/>
      <color theme="1"/>
      <name val="Times New Roman"/>
      <family val="2"/>
    </font>
    <font>
      <b/>
      <sz val="10"/>
      <color rgb="FF000000"/>
      <name val="Times New Roman"/>
      <family val="1"/>
    </font>
    <font>
      <b/>
      <i/>
      <sz val="10"/>
      <color theme="1"/>
      <name val="Times New Roman"/>
      <family val="1"/>
    </font>
    <font>
      <sz val="10"/>
      <color theme="1"/>
      <name val="Times New Roman"/>
      <family val="1"/>
    </font>
    <font>
      <b/>
      <sz val="10"/>
      <color theme="1"/>
      <name val="Times New Roman"/>
      <family val="1"/>
    </font>
    <font>
      <i/>
      <sz val="10"/>
      <color theme="1"/>
      <name val="Times New Roman"/>
      <family val="1"/>
    </font>
    <font>
      <sz val="12"/>
      <name val="Times New Roman"/>
      <family val="1"/>
    </font>
    <font>
      <sz val="8"/>
      <name val="Times New Roman"/>
      <family val="1"/>
    </font>
    <font>
      <sz val="9"/>
      <name val="Times New Roman"/>
      <family val="1"/>
    </font>
    <font>
      <sz val="14"/>
      <name val=".VnTime"/>
      <family val="2"/>
    </font>
    <font>
      <b/>
      <sz val="14"/>
      <name val="Times New Roman"/>
      <family val="1"/>
    </font>
    <font>
      <b/>
      <sz val="14"/>
      <color theme="1"/>
      <name val="Times New Roman"/>
      <family val="1"/>
    </font>
    <font>
      <b/>
      <sz val="13"/>
      <name val="TimesNewRomanPSMT"/>
    </font>
    <font>
      <sz val="14"/>
      <name val="Times New Roman"/>
      <family val="1"/>
    </font>
    <font>
      <sz val="12"/>
      <name val="Arial"/>
      <family val="2"/>
      <scheme val="minor"/>
    </font>
    <font>
      <vertAlign val="superscript"/>
      <sz val="12"/>
      <name val="Times New Roman"/>
      <family val="1"/>
    </font>
    <font>
      <sz val="12"/>
      <name val="Times New Roman"/>
      <family val="1"/>
      <charset val="163"/>
    </font>
    <font>
      <sz val="11"/>
      <color theme="1"/>
      <name val="Arial"/>
      <family val="2"/>
      <charset val="163"/>
      <scheme val="minor"/>
    </font>
    <font>
      <b/>
      <sz val="9"/>
      <name val="Times New Roman"/>
      <family val="1"/>
    </font>
    <font>
      <sz val="12"/>
      <name val=".VnTime"/>
      <family val="2"/>
    </font>
    <font>
      <sz val="10"/>
      <name val="Arial"/>
      <family val="2"/>
      <scheme val="minor"/>
    </font>
    <font>
      <sz val="10"/>
      <color theme="1"/>
      <name val="Tahoma"/>
      <family val="2"/>
    </font>
    <font>
      <sz val="12"/>
      <color rgb="FF222222"/>
      <name val="Times New Roman"/>
      <family val="1"/>
    </font>
    <font>
      <b/>
      <sz val="12"/>
      <color rgb="FF222222"/>
      <name val="Times New Roman"/>
      <family val="1"/>
    </font>
    <font>
      <b/>
      <sz val="9"/>
      <color theme="1"/>
      <name val="Times New Roman"/>
      <family val="1"/>
    </font>
    <font>
      <sz val="9"/>
      <color theme="1"/>
      <name val="Times New Roman"/>
      <family val="1"/>
    </font>
    <font>
      <sz val="9"/>
      <color rgb="FF222222"/>
      <name val="Times New Roman"/>
      <family val="1"/>
    </font>
    <font>
      <sz val="9"/>
      <color indexed="8"/>
      <name val="Times New Roman"/>
      <family val="1"/>
    </font>
    <font>
      <sz val="9"/>
      <color rgb="FF000000"/>
      <name val="Times New Roman"/>
      <family val="1"/>
    </font>
    <font>
      <b/>
      <sz val="9"/>
      <color rgb="FF000000"/>
      <name val="Times New Roman"/>
      <family val="1"/>
    </font>
    <font>
      <b/>
      <sz val="9"/>
      <color indexed="8"/>
      <name val="Times New Roman"/>
      <family val="1"/>
    </font>
    <font>
      <b/>
      <sz val="9"/>
      <color rgb="FF222222"/>
      <name val="Times New Roman"/>
      <family val="1"/>
    </font>
    <font>
      <b/>
      <sz val="11"/>
      <color rgb="FFFF0000"/>
      <name val="Times New Roman"/>
      <family val="1"/>
    </font>
    <font>
      <sz val="13"/>
      <color theme="1"/>
      <name val="Times New Roman"/>
      <family val="1"/>
    </font>
    <font>
      <b/>
      <sz val="13"/>
      <color theme="1"/>
      <name val="Times New Roman"/>
      <family val="1"/>
    </font>
    <font>
      <i/>
      <sz val="13"/>
      <color theme="1"/>
      <name val="Times New Roman"/>
      <family val="1"/>
    </font>
    <font>
      <b/>
      <sz val="13"/>
      <name val="Times New Roman"/>
      <family val="1"/>
    </font>
    <font>
      <b/>
      <sz val="9"/>
      <color indexed="81"/>
      <name val="Tahoma"/>
      <family val="2"/>
    </font>
    <font>
      <sz val="9"/>
      <color indexed="81"/>
      <name val="Tahoma"/>
      <family val="2"/>
    </font>
    <font>
      <sz val="13"/>
      <color rgb="FFFF0000"/>
      <name val="Times New Roman"/>
      <family val="1"/>
    </font>
    <font>
      <b/>
      <sz val="13"/>
      <color rgb="FFFF0000"/>
      <name val="Times New Roman"/>
      <family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00B0F0"/>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s>
  <cellStyleXfs count="29">
    <xf numFmtId="0" fontId="0" fillId="0" borderId="0"/>
    <xf numFmtId="164" fontId="5" fillId="0" borderId="0" applyFont="0" applyFill="0" applyBorder="0" applyAlignment="0" applyProtection="0"/>
    <xf numFmtId="0" fontId="8" fillId="0" borderId="0"/>
    <xf numFmtId="0" fontId="8" fillId="0" borderId="0"/>
    <xf numFmtId="0" fontId="9" fillId="0" borderId="0"/>
    <xf numFmtId="164" fontId="9" fillId="0" borderId="0" applyFont="0" applyFill="0" applyBorder="0" applyAlignment="0" applyProtection="0"/>
    <xf numFmtId="0" fontId="10" fillId="0" borderId="0"/>
    <xf numFmtId="0" fontId="16" fillId="0" borderId="0"/>
    <xf numFmtId="0" fontId="7" fillId="0" borderId="0"/>
    <xf numFmtId="0" fontId="16" fillId="0" borderId="0"/>
    <xf numFmtId="167" fontId="5" fillId="0" borderId="0" applyFont="0" applyFill="0" applyBorder="0" applyAlignment="0" applyProtection="0"/>
    <xf numFmtId="168" fontId="7" fillId="0" borderId="0" applyFont="0" applyFill="0" applyBorder="0" applyAlignment="0" applyProtection="0"/>
    <xf numFmtId="164" fontId="22" fillId="0" borderId="0" applyFont="0" applyFill="0" applyBorder="0" applyAlignment="0" applyProtection="0"/>
    <xf numFmtId="0" fontId="7" fillId="0" borderId="0"/>
    <xf numFmtId="164" fontId="5" fillId="0" borderId="0" applyFont="0" applyFill="0" applyBorder="0" applyAlignment="0" applyProtection="0"/>
    <xf numFmtId="0" fontId="28" fillId="0" borderId="0"/>
    <xf numFmtId="168" fontId="28" fillId="0" borderId="0" applyFont="0" applyFill="0" applyBorder="0" applyAlignment="0" applyProtection="0"/>
    <xf numFmtId="167" fontId="31" fillId="0" borderId="0" applyFont="0" applyFill="0" applyBorder="0" applyAlignment="0" applyProtection="0"/>
    <xf numFmtId="164" fontId="5" fillId="0" borderId="0" applyFont="0" applyFill="0" applyBorder="0" applyAlignment="0" applyProtection="0"/>
    <xf numFmtId="43" fontId="31" fillId="0" borderId="0" applyFont="0" applyFill="0" applyBorder="0" applyAlignment="0" applyProtection="0"/>
    <xf numFmtId="0" fontId="31" fillId="0" borderId="0"/>
    <xf numFmtId="0" fontId="1" fillId="0" borderId="0"/>
    <xf numFmtId="0" fontId="5" fillId="0" borderId="0"/>
    <xf numFmtId="43" fontId="1" fillId="0" borderId="0" applyFont="0" applyFill="0" applyBorder="0" applyAlignment="0" applyProtection="0"/>
    <xf numFmtId="9" fontId="5" fillId="0" borderId="0" applyFont="0" applyFill="0" applyBorder="0" applyAlignment="0" applyProtection="0"/>
    <xf numFmtId="0" fontId="39" fillId="0" borderId="0"/>
    <xf numFmtId="0" fontId="41" fillId="0" borderId="0"/>
    <xf numFmtId="0" fontId="43" fillId="0" borderId="0"/>
    <xf numFmtId="164" fontId="43" fillId="0" borderId="0" applyFont="0" applyFill="0" applyBorder="0" applyAlignment="0" applyProtection="0"/>
  </cellStyleXfs>
  <cellXfs count="559">
    <xf numFmtId="0" fontId="0" fillId="0" borderId="0" xfId="0"/>
    <xf numFmtId="0" fontId="2" fillId="0" borderId="0" xfId="0" applyFont="1"/>
    <xf numFmtId="0" fontId="2" fillId="0" borderId="0" xfId="0" applyFont="1" applyAlignment="1">
      <alignment horizontal="center"/>
    </xf>
    <xf numFmtId="0" fontId="4" fillId="0" borderId="0" xfId="0" applyFont="1"/>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vertical="center"/>
    </xf>
    <xf numFmtId="0" fontId="6" fillId="0" borderId="1" xfId="0" applyFont="1" applyBorder="1" applyAlignment="1">
      <alignment vertical="center"/>
    </xf>
    <xf numFmtId="0" fontId="6" fillId="0" borderId="1" xfId="0" applyFont="1" applyBorder="1"/>
    <xf numFmtId="0" fontId="6" fillId="0" borderId="1" xfId="0" applyFont="1" applyBorder="1" applyAlignment="1">
      <alignment horizontal="left" vertical="center" wrapText="1"/>
    </xf>
    <xf numFmtId="0" fontId="14" fillId="0" borderId="0" xfId="0" applyFont="1" applyAlignment="1">
      <alignment horizontal="right" vertical="center" readingOrder="1"/>
    </xf>
    <xf numFmtId="0" fontId="7" fillId="0" borderId="1" xfId="0" applyFont="1" applyBorder="1" applyAlignment="1">
      <alignment horizontal="center" vertical="center" wrapText="1"/>
    </xf>
    <xf numFmtId="0" fontId="7" fillId="0" borderId="0" xfId="0" applyFont="1"/>
    <xf numFmtId="0" fontId="7" fillId="0" borderId="0" xfId="0" applyFont="1" applyAlignment="1">
      <alignment wrapText="1"/>
    </xf>
    <xf numFmtId="0" fontId="17" fillId="0" borderId="1" xfId="0" applyFont="1" applyBorder="1" applyAlignment="1">
      <alignment vertical="center" wrapText="1"/>
    </xf>
    <xf numFmtId="0" fontId="17" fillId="0" borderId="0" xfId="0" applyFont="1" applyAlignment="1">
      <alignment horizontal="center" vertical="center" wrapText="1"/>
    </xf>
    <xf numFmtId="0" fontId="19" fillId="0" borderId="1" xfId="0" applyFont="1" applyBorder="1" applyAlignment="1">
      <alignment horizontal="center" vertical="center" wrapText="1"/>
    </xf>
    <xf numFmtId="166" fontId="19" fillId="0" borderId="1" xfId="1" applyNumberFormat="1" applyFont="1" applyFill="1" applyBorder="1" applyAlignment="1">
      <alignment horizontal="center" vertical="center" wrapText="1"/>
    </xf>
    <xf numFmtId="14" fontId="19" fillId="0" borderId="1" xfId="0" applyNumberFormat="1" applyFont="1" applyBorder="1" applyAlignment="1">
      <alignment horizontal="center" vertical="center" wrapText="1"/>
    </xf>
    <xf numFmtId="3" fontId="19" fillId="0" borderId="1" xfId="0" applyNumberFormat="1"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xf>
    <xf numFmtId="0" fontId="17" fillId="0" borderId="1" xfId="0" applyFont="1" applyBorder="1" applyAlignment="1">
      <alignment vertical="center"/>
    </xf>
    <xf numFmtId="0" fontId="19" fillId="0" borderId="1" xfId="0" applyFont="1" applyBorder="1" applyAlignment="1">
      <alignment vertical="center"/>
    </xf>
    <xf numFmtId="0" fontId="19" fillId="0" borderId="1" xfId="0" applyFont="1" applyBorder="1"/>
    <xf numFmtId="0" fontId="19" fillId="0" borderId="1" xfId="0" applyFont="1" applyBorder="1" applyAlignment="1">
      <alignment wrapText="1"/>
    </xf>
    <xf numFmtId="0" fontId="19" fillId="0" borderId="0" xfId="0" applyFont="1"/>
    <xf numFmtId="0" fontId="6" fillId="0" borderId="0" xfId="0" applyFont="1" applyAlignment="1">
      <alignment horizontal="right"/>
    </xf>
    <xf numFmtId="0" fontId="6" fillId="0" borderId="1" xfId="0" quotePrefix="1" applyFont="1" applyBorder="1" applyAlignment="1">
      <alignment horizontal="center" vertical="center" wrapText="1"/>
    </xf>
    <xf numFmtId="0" fontId="7" fillId="0" borderId="0" xfId="0" applyFont="1" applyAlignment="1">
      <alignment horizontal="justify" vertical="center"/>
    </xf>
    <xf numFmtId="0" fontId="7" fillId="0" borderId="0" xfId="0" applyFont="1" applyAlignment="1">
      <alignment horizontal="left"/>
    </xf>
    <xf numFmtId="0" fontId="6" fillId="0" borderId="0" xfId="0" applyFont="1" applyAlignment="1">
      <alignment horizontal="right" wrapText="1"/>
    </xf>
    <xf numFmtId="49" fontId="8" fillId="0" borderId="0" xfId="0" applyNumberFormat="1" applyFont="1" applyAlignment="1">
      <alignment horizontal="justify" vertical="justify"/>
    </xf>
    <xf numFmtId="0" fontId="6" fillId="0" borderId="0" xfId="0" applyFont="1" applyAlignment="1">
      <alignment horizontal="center" vertical="center"/>
    </xf>
    <xf numFmtId="0" fontId="7" fillId="0" borderId="1" xfId="0" applyFont="1" applyBorder="1" applyAlignment="1">
      <alignment horizontal="justify" vertical="center" wrapText="1"/>
    </xf>
    <xf numFmtId="0" fontId="25" fillId="0" borderId="0" xfId="0" applyFont="1"/>
    <xf numFmtId="0" fontId="23" fillId="0" borderId="0" xfId="0" applyFont="1" applyAlignment="1">
      <alignment horizontal="right" vertical="center" readingOrder="1"/>
    </xf>
    <xf numFmtId="0" fontId="25" fillId="0" borderId="0" xfId="0" applyFont="1" applyAlignment="1">
      <alignment horizontal="center" vertical="center"/>
    </xf>
    <xf numFmtId="0" fontId="26" fillId="0" borderId="1" xfId="0" applyFont="1" applyBorder="1" applyAlignment="1">
      <alignment horizontal="center" vertical="center" wrapText="1"/>
    </xf>
    <xf numFmtId="0" fontId="17" fillId="0" borderId="1" xfId="0" applyFont="1" applyBorder="1" applyAlignment="1">
      <alignment horizontal="center" vertical="center" wrapText="1"/>
    </xf>
    <xf numFmtId="165" fontId="25" fillId="0" borderId="0" xfId="0" applyNumberFormat="1" applyFont="1"/>
    <xf numFmtId="3" fontId="29" fillId="0" borderId="1" xfId="0" applyNumberFormat="1" applyFont="1" applyBorder="1" applyAlignment="1">
      <alignment horizontal="center" vertical="center" wrapText="1"/>
    </xf>
    <xf numFmtId="165" fontId="19" fillId="0" borderId="0" xfId="1" applyNumberFormat="1" applyFont="1" applyFill="1"/>
    <xf numFmtId="165" fontId="19" fillId="0" borderId="0" xfId="0" applyNumberFormat="1" applyFont="1"/>
    <xf numFmtId="165" fontId="29" fillId="0" borderId="0" xfId="1" applyNumberFormat="1" applyFont="1" applyFill="1" applyAlignment="1">
      <alignment horizontal="center" vertical="center" wrapText="1"/>
    </xf>
    <xf numFmtId="0" fontId="7" fillId="2" borderId="1" xfId="0" applyFont="1" applyFill="1" applyBorder="1" applyAlignment="1">
      <alignment horizontal="center" vertical="center" wrapText="1"/>
    </xf>
    <xf numFmtId="165" fontId="15" fillId="2" borderId="1" xfId="1" applyNumberFormat="1" applyFont="1" applyFill="1" applyBorder="1" applyAlignment="1">
      <alignment horizontal="center" vertical="center" wrapText="1"/>
    </xf>
    <xf numFmtId="165" fontId="7" fillId="2" borderId="1" xfId="1" applyNumberFormat="1" applyFont="1" applyFill="1" applyBorder="1" applyAlignment="1">
      <alignment horizontal="center" vertical="center" wrapText="1"/>
    </xf>
    <xf numFmtId="165" fontId="7" fillId="2" borderId="1" xfId="1" applyNumberFormat="1" applyFont="1" applyFill="1" applyBorder="1" applyAlignment="1">
      <alignment vertical="center" wrapText="1"/>
    </xf>
    <xf numFmtId="0" fontId="7" fillId="2" borderId="1" xfId="0" applyFont="1" applyFill="1" applyBorder="1" applyAlignment="1">
      <alignment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0" fillId="0" borderId="1" xfId="0" quotePrefix="1" applyFont="1" applyBorder="1" applyAlignment="1">
      <alignment horizontal="center" vertical="center"/>
    </xf>
    <xf numFmtId="0" fontId="25" fillId="0" borderId="0" xfId="0" applyFont="1" applyAlignment="1">
      <alignment horizontal="center"/>
    </xf>
    <xf numFmtId="0" fontId="24" fillId="0" borderId="0" xfId="0" applyFont="1" applyAlignment="1">
      <alignment horizontal="center" vertical="center"/>
    </xf>
    <xf numFmtId="0" fontId="19" fillId="0" borderId="0" xfId="0" applyFont="1" applyAlignment="1">
      <alignment horizontal="center" vertical="center"/>
    </xf>
    <xf numFmtId="0" fontId="30" fillId="0" borderId="1" xfId="0" applyFont="1" applyBorder="1"/>
    <xf numFmtId="0" fontId="30" fillId="0" borderId="1" xfId="0" applyFont="1" applyBorder="1" applyAlignment="1">
      <alignment vertical="center" wrapText="1"/>
    </xf>
    <xf numFmtId="0" fontId="30" fillId="0" borderId="1" xfId="0" quotePrefix="1" applyFont="1" applyBorder="1" applyAlignment="1">
      <alignment horizontal="center" vertical="center" wrapText="1"/>
    </xf>
    <xf numFmtId="0" fontId="19" fillId="0" borderId="0" xfId="0" applyFont="1" applyAlignment="1">
      <alignment horizontal="center"/>
    </xf>
    <xf numFmtId="0" fontId="30" fillId="0" borderId="1" xfId="0" applyFont="1" applyBorder="1" applyAlignment="1">
      <alignment horizontal="center" vertical="center" wrapText="1" shrinkToFit="1"/>
    </xf>
    <xf numFmtId="37" fontId="30" fillId="0" borderId="1" xfId="0" applyNumberFormat="1" applyFont="1" applyBorder="1" applyAlignment="1">
      <alignment horizontal="right" vertical="center" wrapText="1"/>
    </xf>
    <xf numFmtId="37" fontId="30" fillId="0" borderId="1" xfId="1" applyNumberFormat="1" applyFont="1" applyFill="1" applyBorder="1" applyAlignment="1">
      <alignment horizontal="right" vertical="center"/>
    </xf>
    <xf numFmtId="37" fontId="30" fillId="0" borderId="1" xfId="1" applyNumberFormat="1" applyFont="1" applyFill="1" applyBorder="1" applyAlignment="1">
      <alignment horizontal="right" vertical="center" wrapText="1"/>
    </xf>
    <xf numFmtId="37" fontId="30" fillId="0" borderId="1" xfId="0" applyNumberFormat="1" applyFont="1" applyBorder="1" applyAlignment="1">
      <alignment horizontal="right" vertical="center"/>
    </xf>
    <xf numFmtId="0" fontId="7" fillId="0" borderId="1" xfId="0" applyFont="1" applyBorder="1" applyAlignment="1">
      <alignment horizontal="left" vertical="center" wrapText="1"/>
    </xf>
    <xf numFmtId="0" fontId="4" fillId="0" borderId="0" xfId="0" applyFont="1" applyAlignment="1">
      <alignment horizontal="center" vertical="center"/>
    </xf>
    <xf numFmtId="0" fontId="6" fillId="0" borderId="0" xfId="0" applyFont="1" applyAlignment="1">
      <alignment vertical="center" wrapText="1"/>
    </xf>
    <xf numFmtId="0" fontId="34" fillId="0" borderId="0" xfId="0" applyFont="1" applyAlignment="1">
      <alignment vertical="top"/>
    </xf>
    <xf numFmtId="0" fontId="6" fillId="0" borderId="6" xfId="0" applyFont="1" applyBorder="1" applyAlignment="1">
      <alignment horizontal="left" vertical="center" wrapText="1"/>
    </xf>
    <xf numFmtId="0" fontId="6" fillId="0" borderId="5" xfId="0" applyFont="1" applyBorder="1" applyAlignment="1">
      <alignment horizontal="center" vertical="center" wrapText="1"/>
    </xf>
    <xf numFmtId="0" fontId="7" fillId="0" borderId="1" xfId="0" applyFont="1" applyBorder="1" applyAlignment="1">
      <alignment horizontal="center" vertical="center"/>
    </xf>
    <xf numFmtId="0" fontId="7" fillId="3"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35" fillId="0" borderId="0" xfId="0" applyFont="1"/>
    <xf numFmtId="0" fontId="7" fillId="0" borderId="1" xfId="0" applyFont="1" applyBorder="1" applyAlignment="1">
      <alignment vertical="center" wrapText="1"/>
    </xf>
    <xf numFmtId="0" fontId="6" fillId="3" borderId="1" xfId="0" applyFont="1" applyFill="1" applyBorder="1" applyAlignment="1">
      <alignment horizontal="center" vertical="center" wrapText="1"/>
    </xf>
    <xf numFmtId="0" fontId="6" fillId="3" borderId="7" xfId="0" applyFont="1" applyFill="1" applyBorder="1" applyAlignment="1">
      <alignment vertical="center" wrapText="1"/>
    </xf>
    <xf numFmtId="0" fontId="7" fillId="3" borderId="1" xfId="0" applyFont="1" applyFill="1" applyBorder="1" applyAlignment="1">
      <alignment horizontal="center" vertical="center" wrapText="1"/>
    </xf>
    <xf numFmtId="0" fontId="6" fillId="0" borderId="1" xfId="0"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left" vertical="center"/>
    </xf>
    <xf numFmtId="0" fontId="7" fillId="0" borderId="1" xfId="0" applyFont="1" applyBorder="1"/>
    <xf numFmtId="0" fontId="35" fillId="0" borderId="0" xfId="0" applyFont="1" applyAlignment="1">
      <alignment horizontal="left" vertical="center"/>
    </xf>
    <xf numFmtId="0" fontId="7" fillId="0" borderId="1" xfId="0" applyFont="1" applyBorder="1" applyAlignment="1">
      <alignment horizontal="center" wrapText="1"/>
    </xf>
    <xf numFmtId="0" fontId="7" fillId="0" borderId="1" xfId="0" applyFont="1" applyBorder="1" applyAlignment="1">
      <alignment wrapText="1"/>
    </xf>
    <xf numFmtId="0" fontId="36" fillId="0" borderId="0" xfId="0" applyFont="1"/>
    <xf numFmtId="169" fontId="21" fillId="0" borderId="1" xfId="23"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vertical="center" wrapText="1"/>
    </xf>
    <xf numFmtId="2" fontId="15" fillId="0" borderId="1" xfId="0" applyNumberFormat="1" applyFont="1" applyBorder="1" applyAlignment="1">
      <alignment horizontal="right" vertical="center"/>
    </xf>
    <xf numFmtId="0" fontId="19" fillId="0" borderId="6" xfId="0" applyFont="1" applyBorder="1" applyAlignment="1">
      <alignment horizontal="center" vertical="center" wrapText="1"/>
    </xf>
    <xf numFmtId="164" fontId="15" fillId="0" borderId="1" xfId="1" applyFont="1" applyFill="1" applyBorder="1" applyAlignment="1">
      <alignment horizontal="right" vertical="center"/>
    </xf>
    <xf numFmtId="0" fontId="15" fillId="0" borderId="6"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 xfId="0" applyFont="1" applyBorder="1" applyAlignment="1">
      <alignment horizontal="right" vertical="center"/>
    </xf>
    <xf numFmtId="0" fontId="15" fillId="0" borderId="1" xfId="0" applyFont="1" applyBorder="1" applyAlignment="1">
      <alignment horizontal="center" vertical="center" wrapText="1"/>
    </xf>
    <xf numFmtId="0" fontId="15" fillId="0" borderId="4" xfId="0" applyFont="1" applyBorder="1" applyAlignment="1">
      <alignment horizontal="center" vertical="center"/>
    </xf>
    <xf numFmtId="49" fontId="15" fillId="0" borderId="1" xfId="0" applyNumberFormat="1" applyFont="1" applyBorder="1" applyAlignment="1">
      <alignment horizontal="center" vertical="center"/>
    </xf>
    <xf numFmtId="0" fontId="15" fillId="0" borderId="1" xfId="0" applyFont="1" applyBorder="1" applyAlignment="1">
      <alignment horizontal="left" vertical="center" wrapText="1"/>
    </xf>
    <xf numFmtId="0" fontId="15" fillId="0" borderId="6" xfId="0" applyFont="1" applyBorder="1" applyAlignment="1">
      <alignment vertical="center" wrapText="1"/>
    </xf>
    <xf numFmtId="0" fontId="19" fillId="0" borderId="6" xfId="0" applyFont="1" applyBorder="1" applyAlignment="1">
      <alignment horizontal="left" vertical="center" wrapText="1"/>
    </xf>
    <xf numFmtId="49" fontId="1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38" fillId="0" borderId="2" xfId="0" applyFont="1" applyBorder="1" applyAlignment="1">
      <alignment horizontal="center" vertical="center" wrapText="1"/>
    </xf>
    <xf numFmtId="3" fontId="38" fillId="0" borderId="2" xfId="0" applyNumberFormat="1" applyFont="1" applyBorder="1" applyAlignment="1">
      <alignment horizontal="center" vertical="center" wrapText="1"/>
    </xf>
    <xf numFmtId="3" fontId="15" fillId="0" borderId="13" xfId="0" applyNumberFormat="1" applyFont="1" applyBorder="1" applyAlignment="1">
      <alignment horizontal="right" vertical="center" wrapText="1"/>
    </xf>
    <xf numFmtId="0" fontId="21" fillId="0" borderId="12" xfId="0" applyFont="1" applyBorder="1" applyAlignment="1">
      <alignment horizontal="left" vertical="center"/>
    </xf>
    <xf numFmtId="3" fontId="21" fillId="0" borderId="12" xfId="0" applyNumberFormat="1" applyFont="1" applyBorder="1" applyAlignment="1">
      <alignment horizontal="left" vertical="center"/>
    </xf>
    <xf numFmtId="0" fontId="21" fillId="0" borderId="13" xfId="0" applyFont="1" applyBorder="1" applyAlignment="1">
      <alignment horizontal="left" vertical="center"/>
    </xf>
    <xf numFmtId="3" fontId="21" fillId="0" borderId="13" xfId="0" applyNumberFormat="1" applyFont="1" applyBorder="1" applyAlignment="1">
      <alignment horizontal="left" vertical="center"/>
    </xf>
    <xf numFmtId="0" fontId="15" fillId="0" borderId="13" xfId="0" applyFont="1" applyBorder="1" applyAlignment="1">
      <alignment horizontal="center" vertical="center" wrapText="1"/>
    </xf>
    <xf numFmtId="0" fontId="15" fillId="0" borderId="13" xfId="0" applyFont="1" applyBorder="1" applyAlignment="1">
      <alignment horizontal="right" vertical="center" wrapText="1"/>
    </xf>
    <xf numFmtId="0" fontId="15" fillId="0" borderId="13" xfId="0" applyFont="1" applyBorder="1" applyAlignment="1">
      <alignment vertical="center" wrapText="1"/>
    </xf>
    <xf numFmtId="3" fontId="15" fillId="0" borderId="13" xfId="0" applyNumberFormat="1" applyFont="1" applyBorder="1" applyAlignment="1">
      <alignment horizontal="center"/>
    </xf>
    <xf numFmtId="0" fontId="15" fillId="0" borderId="13" xfId="0" applyFont="1" applyBorder="1" applyAlignment="1">
      <alignment horizontal="left" vertical="center" wrapText="1"/>
    </xf>
    <xf numFmtId="170" fontId="15" fillId="0" borderId="13" xfId="0" applyNumberFormat="1" applyFont="1" applyBorder="1" applyAlignment="1">
      <alignment horizontal="right" vertical="center"/>
    </xf>
    <xf numFmtId="9" fontId="15" fillId="0" borderId="13" xfId="24" applyFont="1" applyFill="1" applyBorder="1" applyAlignment="1">
      <alignment horizontal="right" vertical="center"/>
    </xf>
    <xf numFmtId="3" fontId="15" fillId="0" borderId="13" xfId="0" applyNumberFormat="1" applyFont="1" applyBorder="1" applyAlignment="1">
      <alignment horizontal="right"/>
    </xf>
    <xf numFmtId="0" fontId="15" fillId="0" borderId="13" xfId="0" applyFont="1" applyBorder="1" applyAlignment="1">
      <alignment vertical="center"/>
    </xf>
    <xf numFmtId="0" fontId="15" fillId="0" borderId="13" xfId="0" applyFont="1" applyBorder="1" applyAlignment="1">
      <alignment horizontal="center" vertical="center"/>
    </xf>
    <xf numFmtId="170" fontId="15" fillId="0" borderId="13" xfId="0" applyNumberFormat="1" applyFont="1" applyBorder="1" applyAlignment="1">
      <alignment horizontal="right"/>
    </xf>
    <xf numFmtId="3" fontId="15" fillId="0" borderId="13" xfId="0" applyNumberFormat="1" applyFont="1" applyBorder="1" applyAlignment="1">
      <alignment horizontal="left"/>
    </xf>
    <xf numFmtId="9" fontId="15" fillId="0" borderId="13" xfId="24" applyFont="1" applyFill="1" applyBorder="1" applyAlignment="1">
      <alignment horizontal="right"/>
    </xf>
    <xf numFmtId="0" fontId="15" fillId="0" borderId="13" xfId="0" applyFont="1" applyBorder="1" applyAlignment="1">
      <alignment horizontal="justify" vertical="center" wrapText="1"/>
    </xf>
    <xf numFmtId="0" fontId="21" fillId="0" borderId="13" xfId="0" applyFont="1" applyBorder="1" applyAlignment="1">
      <alignment horizontal="right" vertical="center"/>
    </xf>
    <xf numFmtId="3" fontId="15" fillId="0" borderId="13" xfId="0" applyNumberFormat="1" applyFont="1" applyBorder="1" applyAlignment="1">
      <alignment horizontal="center" vertical="center" wrapText="1"/>
    </xf>
    <xf numFmtId="9" fontId="21" fillId="0" borderId="13" xfId="24" applyFont="1" applyFill="1" applyBorder="1" applyAlignment="1">
      <alignment horizontal="right" vertical="center"/>
    </xf>
    <xf numFmtId="0" fontId="15" fillId="0" borderId="13" xfId="0" applyFont="1" applyBorder="1" applyAlignment="1">
      <alignment horizontal="right"/>
    </xf>
    <xf numFmtId="9" fontId="15" fillId="0" borderId="13" xfId="24" applyFont="1" applyFill="1" applyBorder="1" applyAlignment="1">
      <alignment horizontal="right" vertical="center" wrapText="1"/>
    </xf>
    <xf numFmtId="4" fontId="15" fillId="0" borderId="13" xfId="0" applyNumberFormat="1" applyFont="1" applyBorder="1" applyAlignment="1">
      <alignment horizontal="center" vertical="center" wrapText="1"/>
    </xf>
    <xf numFmtId="0" fontId="15" fillId="0" borderId="14" xfId="0" applyFont="1" applyBorder="1" applyAlignment="1">
      <alignment horizontal="center" vertical="center" wrapText="1"/>
    </xf>
    <xf numFmtId="0" fontId="15" fillId="0" borderId="14" xfId="0" applyFont="1" applyBorder="1" applyAlignment="1">
      <alignment horizontal="right" vertical="center" wrapText="1"/>
    </xf>
    <xf numFmtId="3" fontId="15" fillId="0" borderId="14" xfId="0" applyNumberFormat="1" applyFont="1" applyBorder="1" applyAlignment="1">
      <alignment horizontal="center" vertical="center" wrapText="1"/>
    </xf>
    <xf numFmtId="3" fontId="15" fillId="0" borderId="14" xfId="0" applyNumberFormat="1" applyFont="1" applyBorder="1" applyAlignment="1">
      <alignment horizontal="center"/>
    </xf>
    <xf numFmtId="3" fontId="15" fillId="0" borderId="14" xfId="0" applyNumberFormat="1" applyFont="1" applyBorder="1" applyAlignment="1">
      <alignment horizontal="left"/>
    </xf>
    <xf numFmtId="3" fontId="15" fillId="0" borderId="14" xfId="0" applyNumberFormat="1" applyFont="1" applyBorder="1" applyAlignment="1">
      <alignment horizontal="right"/>
    </xf>
    <xf numFmtId="9" fontId="15" fillId="0" borderId="14" xfId="24" applyFont="1" applyFill="1" applyBorder="1" applyAlignment="1">
      <alignment horizontal="right"/>
    </xf>
    <xf numFmtId="0" fontId="15" fillId="0" borderId="13" xfId="0" applyFont="1" applyBorder="1" applyAlignment="1">
      <alignment horizontal="center"/>
    </xf>
    <xf numFmtId="0" fontId="15" fillId="0" borderId="14" xfId="0" applyFont="1" applyBorder="1" applyAlignment="1">
      <alignment horizontal="center"/>
    </xf>
    <xf numFmtId="0" fontId="4" fillId="0" borderId="1" xfId="0" applyFont="1" applyBorder="1" applyAlignment="1">
      <alignment horizontal="right" vertical="center" wrapText="1"/>
    </xf>
    <xf numFmtId="0" fontId="2" fillId="0" borderId="1" xfId="0" applyFont="1" applyBorder="1" applyAlignment="1">
      <alignment horizontal="right" vertical="center" wrapText="1"/>
    </xf>
    <xf numFmtId="0" fontId="7" fillId="0" borderId="1" xfId="25" applyFont="1" applyBorder="1" applyAlignment="1">
      <alignment horizontal="center" vertical="center" wrapText="1"/>
    </xf>
    <xf numFmtId="165" fontId="7" fillId="0" borderId="1" xfId="1" applyNumberFormat="1" applyFont="1" applyFill="1" applyBorder="1" applyAlignment="1">
      <alignment horizontal="center" vertical="center" wrapText="1"/>
    </xf>
    <xf numFmtId="14" fontId="7" fillId="0" borderId="1" xfId="25" applyNumberFormat="1" applyFont="1" applyBorder="1" applyAlignment="1">
      <alignment horizontal="center"/>
    </xf>
    <xf numFmtId="165" fontId="7" fillId="0" borderId="1" xfId="1" applyNumberFormat="1" applyFont="1" applyFill="1" applyBorder="1" applyAlignment="1">
      <alignment horizontal="center"/>
    </xf>
    <xf numFmtId="0" fontId="7" fillId="0" borderId="1" xfId="25" applyFont="1" applyBorder="1" applyAlignment="1">
      <alignment vertical="center" wrapText="1"/>
    </xf>
    <xf numFmtId="0" fontId="7" fillId="0" borderId="1" xfId="25" applyFont="1" applyBorder="1" applyAlignment="1">
      <alignment horizontal="center"/>
    </xf>
    <xf numFmtId="0" fontId="7" fillId="0" borderId="1" xfId="25" applyFont="1" applyBorder="1" applyAlignment="1">
      <alignment horizontal="center" vertical="center"/>
    </xf>
    <xf numFmtId="165" fontId="7" fillId="0" borderId="1" xfId="25" applyNumberFormat="1" applyFont="1" applyBorder="1"/>
    <xf numFmtId="0" fontId="4" fillId="0" borderId="1" xfId="25" applyFont="1" applyBorder="1" applyAlignment="1">
      <alignment horizontal="center" vertical="center" wrapText="1"/>
    </xf>
    <xf numFmtId="165" fontId="4" fillId="0" borderId="1" xfId="1" applyNumberFormat="1" applyFont="1" applyBorder="1" applyAlignment="1">
      <alignment horizontal="center" vertical="center" wrapText="1"/>
    </xf>
    <xf numFmtId="0" fontId="30" fillId="0" borderId="0" xfId="0" applyFont="1" applyAlignment="1">
      <alignment vertical="top"/>
    </xf>
    <xf numFmtId="0" fontId="30" fillId="0" borderId="0" xfId="0" applyFont="1" applyAlignment="1">
      <alignment horizontal="left"/>
    </xf>
    <xf numFmtId="0" fontId="30" fillId="0" borderId="0" xfId="0" applyFont="1" applyAlignment="1">
      <alignment horizontal="center"/>
    </xf>
    <xf numFmtId="0" fontId="30" fillId="0" borderId="0" xfId="0" applyFont="1"/>
    <xf numFmtId="0" fontId="30" fillId="0" borderId="0" xfId="2" applyFont="1"/>
    <xf numFmtId="0" fontId="30" fillId="0" borderId="1" xfId="2" applyFont="1" applyBorder="1" applyAlignment="1">
      <alignment horizontal="center"/>
    </xf>
    <xf numFmtId="0" fontId="30" fillId="0" borderId="1" xfId="2" applyFont="1" applyBorder="1" applyAlignment="1">
      <alignment horizontal="center" vertical="center"/>
    </xf>
    <xf numFmtId="0" fontId="30" fillId="0" borderId="1" xfId="2" applyFont="1" applyBorder="1" applyAlignment="1">
      <alignment horizontal="left" vertical="center"/>
    </xf>
    <xf numFmtId="0" fontId="30" fillId="0" borderId="1" xfId="2" applyFont="1" applyBorder="1" applyAlignment="1">
      <alignment horizontal="left" wrapText="1"/>
    </xf>
    <xf numFmtId="0" fontId="30" fillId="0" borderId="1" xfId="2" applyFont="1" applyBorder="1" applyAlignment="1">
      <alignment horizontal="center" vertical="center" wrapText="1"/>
    </xf>
    <xf numFmtId="0" fontId="40" fillId="4" borderId="1" xfId="0" applyFont="1" applyFill="1" applyBorder="1"/>
    <xf numFmtId="0" fontId="40" fillId="4" borderId="1" xfId="0" applyFont="1" applyFill="1" applyBorder="1" applyAlignment="1">
      <alignment horizontal="left" vertical="top"/>
    </xf>
    <xf numFmtId="0" fontId="40" fillId="4" borderId="1" xfId="0" applyFont="1" applyFill="1" applyBorder="1" applyAlignment="1">
      <alignment horizontal="left"/>
    </xf>
    <xf numFmtId="0" fontId="40" fillId="4" borderId="1" xfId="0" applyFont="1" applyFill="1" applyBorder="1" applyAlignment="1">
      <alignment horizontal="center"/>
    </xf>
    <xf numFmtId="0" fontId="40" fillId="0" borderId="0" xfId="0" applyFont="1"/>
    <xf numFmtId="0" fontId="40" fillId="0" borderId="1" xfId="2" applyFont="1" applyBorder="1" applyAlignment="1">
      <alignment horizontal="left" indent="1"/>
    </xf>
    <xf numFmtId="0" fontId="30" fillId="0" borderId="1" xfId="2" applyFont="1" applyBorder="1" applyAlignment="1">
      <alignment horizontal="left" vertical="top"/>
    </xf>
    <xf numFmtId="0" fontId="30" fillId="0" borderId="1" xfId="2" applyFont="1" applyBorder="1" applyAlignment="1">
      <alignment horizontal="left" vertical="center" wrapText="1"/>
    </xf>
    <xf numFmtId="0" fontId="30" fillId="0" borderId="1" xfId="2" applyFont="1" applyBorder="1" applyAlignment="1">
      <alignment horizontal="center" vertical="top"/>
    </xf>
    <xf numFmtId="0" fontId="30" fillId="0" borderId="1" xfId="2" applyFont="1" applyBorder="1" applyAlignment="1">
      <alignment horizontal="center" vertical="top" wrapText="1"/>
    </xf>
    <xf numFmtId="0" fontId="30" fillId="0" borderId="1" xfId="0" applyFont="1" applyBorder="1" applyAlignment="1">
      <alignment horizontal="left"/>
    </xf>
    <xf numFmtId="0" fontId="30" fillId="0" borderId="1" xfId="0" applyFont="1" applyBorder="1" applyAlignment="1">
      <alignment horizontal="center"/>
    </xf>
    <xf numFmtId="0" fontId="30" fillId="0" borderId="1" xfId="0" applyFont="1" applyBorder="1" applyAlignment="1">
      <alignment horizontal="center" wrapText="1"/>
    </xf>
    <xf numFmtId="0" fontId="30" fillId="3" borderId="1" xfId="0" applyFont="1" applyFill="1" applyBorder="1" applyAlignment="1">
      <alignment horizontal="center" vertical="center" wrapText="1"/>
    </xf>
    <xf numFmtId="0" fontId="30" fillId="3" borderId="1" xfId="0" applyFont="1" applyFill="1" applyBorder="1" applyAlignment="1">
      <alignment horizontal="left" vertical="center" wrapText="1"/>
    </xf>
    <xf numFmtId="0" fontId="30" fillId="0" borderId="1" xfId="2" applyFont="1" applyBorder="1" applyAlignment="1">
      <alignment horizontal="center" wrapText="1"/>
    </xf>
    <xf numFmtId="0" fontId="30" fillId="0" borderId="1" xfId="2" applyFont="1" applyBorder="1" applyAlignment="1">
      <alignment horizontal="left" wrapText="1" indent="2"/>
    </xf>
    <xf numFmtId="0" fontId="30" fillId="0" borderId="1" xfId="2" applyFont="1" applyBorder="1" applyAlignment="1">
      <alignment horizontal="left" vertical="top" wrapText="1"/>
    </xf>
    <xf numFmtId="0" fontId="30" fillId="0" borderId="1" xfId="2" applyFont="1" applyBorder="1" applyAlignment="1">
      <alignment horizontal="left" vertical="top" wrapText="1" indent="2"/>
    </xf>
    <xf numFmtId="0" fontId="40" fillId="0" borderId="1" xfId="0" applyFont="1" applyBorder="1" applyAlignment="1">
      <alignment vertical="top"/>
    </xf>
    <xf numFmtId="0" fontId="40" fillId="0" borderId="1" xfId="0" applyFont="1" applyBorder="1" applyAlignment="1">
      <alignment horizontal="left"/>
    </xf>
    <xf numFmtId="0" fontId="40" fillId="0" borderId="1" xfId="0" applyFont="1" applyBorder="1" applyAlignment="1">
      <alignment horizontal="center"/>
    </xf>
    <xf numFmtId="0" fontId="40" fillId="0" borderId="1" xfId="0" applyFont="1" applyBorder="1"/>
    <xf numFmtId="0" fontId="40" fillId="0" borderId="1" xfId="0" applyFont="1" applyBorder="1" applyAlignment="1">
      <alignment horizontal="center" vertical="top"/>
    </xf>
    <xf numFmtId="0" fontId="40" fillId="0" borderId="1" xfId="0" applyFont="1" applyBorder="1" applyAlignment="1">
      <alignment horizontal="left" vertical="top" indent="1"/>
    </xf>
    <xf numFmtId="0" fontId="40" fillId="0" borderId="1" xfId="0" applyFont="1" applyBorder="1" applyAlignment="1">
      <alignment horizontal="left" vertical="top" indent="2"/>
    </xf>
    <xf numFmtId="0" fontId="30" fillId="0" borderId="1" xfId="0" applyFont="1" applyBorder="1" applyAlignment="1">
      <alignment horizontal="left" vertical="center"/>
    </xf>
    <xf numFmtId="0" fontId="30" fillId="0" borderId="1" xfId="0" applyFont="1" applyBorder="1" applyAlignment="1">
      <alignment horizontal="left" vertical="center" wrapText="1"/>
    </xf>
    <xf numFmtId="0" fontId="30" fillId="0" borderId="1" xfId="0" applyFont="1" applyBorder="1" applyAlignment="1">
      <alignment horizontal="left" wrapText="1" indent="1"/>
    </xf>
    <xf numFmtId="0" fontId="30" fillId="0" borderId="1" xfId="0" applyFont="1" applyBorder="1" applyAlignment="1">
      <alignment horizontal="justify" wrapText="1"/>
    </xf>
    <xf numFmtId="0" fontId="30" fillId="0" borderId="1" xfId="0" applyFont="1" applyBorder="1" applyAlignment="1">
      <alignment horizontal="center" vertical="top"/>
    </xf>
    <xf numFmtId="0" fontId="30" fillId="0" borderId="1" xfId="0" applyFont="1" applyBorder="1" applyAlignment="1">
      <alignment horizontal="left" vertical="top" indent="1"/>
    </xf>
    <xf numFmtId="0" fontId="30" fillId="0" borderId="1" xfId="0" applyFont="1" applyBorder="1" applyAlignment="1">
      <alignment horizontal="left" vertical="top" indent="2"/>
    </xf>
    <xf numFmtId="0" fontId="30" fillId="0" borderId="1" xfId="0" applyFont="1" applyBorder="1" applyAlignment="1">
      <alignment horizontal="left" vertical="center" wrapText="1" indent="1"/>
    </xf>
    <xf numFmtId="0" fontId="30" fillId="0" borderId="1" xfId="0" applyFont="1" applyBorder="1" applyAlignment="1">
      <alignment horizontal="justify" vertical="center" wrapText="1"/>
    </xf>
    <xf numFmtId="0" fontId="30" fillId="0" borderId="1" xfId="0" applyFont="1" applyBorder="1" applyAlignment="1">
      <alignment horizontal="left" vertical="center" wrapText="1" indent="2"/>
    </xf>
    <xf numFmtId="0" fontId="30" fillId="0" borderId="1" xfId="0" applyFont="1" applyBorder="1" applyAlignment="1">
      <alignment horizontal="center" vertical="top" wrapText="1"/>
    </xf>
    <xf numFmtId="0" fontId="40" fillId="0" borderId="1" xfId="0" applyFont="1" applyBorder="1" applyAlignment="1">
      <alignment horizontal="left" vertical="center" wrapText="1"/>
    </xf>
    <xf numFmtId="0" fontId="30" fillId="0" borderId="1" xfId="0" applyFont="1" applyBorder="1" applyAlignment="1">
      <alignment horizontal="left" wrapText="1" indent="2"/>
    </xf>
    <xf numFmtId="0" fontId="40" fillId="0" borderId="0" xfId="0" applyFont="1" applyAlignment="1">
      <alignment horizontal="right"/>
    </xf>
    <xf numFmtId="0" fontId="19" fillId="0" borderId="1" xfId="0" applyFont="1" applyBorder="1" applyAlignment="1">
      <alignment horizontal="justify" vertical="center" wrapText="1"/>
    </xf>
    <xf numFmtId="0" fontId="19" fillId="0" borderId="1" xfId="0" applyFont="1" applyBorder="1" applyAlignment="1">
      <alignment horizontal="center"/>
    </xf>
    <xf numFmtId="0" fontId="19" fillId="0" borderId="1" xfId="0" applyFont="1" applyBorder="1" applyAlignment="1">
      <alignment horizontal="left" vertical="center" wrapText="1"/>
    </xf>
    <xf numFmtId="0" fontId="17" fillId="0" borderId="0" xfId="0" applyFont="1" applyAlignment="1">
      <alignment horizontal="right" vertical="center" readingOrder="1"/>
    </xf>
    <xf numFmtId="0" fontId="2" fillId="0" borderId="15" xfId="0" applyFont="1" applyBorder="1"/>
    <xf numFmtId="3" fontId="2" fillId="0" borderId="15" xfId="0" applyNumberFormat="1" applyFont="1" applyBorder="1"/>
    <xf numFmtId="3" fontId="2" fillId="0" borderId="15" xfId="0" applyNumberFormat="1" applyFont="1" applyBorder="1" applyAlignment="1">
      <alignment horizontal="center"/>
    </xf>
    <xf numFmtId="3" fontId="2" fillId="0" borderId="15" xfId="0" applyNumberFormat="1" applyFont="1" applyBorder="1" applyAlignment="1">
      <alignment horizontal="center" wrapText="1"/>
    </xf>
    <xf numFmtId="0" fontId="2" fillId="0" borderId="16" xfId="0" applyFont="1" applyBorder="1"/>
    <xf numFmtId="3" fontId="2" fillId="0" borderId="16" xfId="0" applyNumberFormat="1" applyFont="1" applyBorder="1"/>
    <xf numFmtId="3" fontId="2" fillId="0" borderId="16" xfId="0" applyNumberFormat="1" applyFont="1" applyBorder="1" applyAlignment="1">
      <alignment horizontal="center"/>
    </xf>
    <xf numFmtId="3" fontId="2" fillId="0" borderId="16" xfId="0" applyNumberFormat="1" applyFont="1" applyBorder="1" applyAlignment="1">
      <alignment horizontal="center" wrapText="1"/>
    </xf>
    <xf numFmtId="0" fontId="2" fillId="0" borderId="17" xfId="0" applyFont="1" applyBorder="1"/>
    <xf numFmtId="3" fontId="2" fillId="0" borderId="17" xfId="0" applyNumberFormat="1" applyFont="1" applyBorder="1"/>
    <xf numFmtId="3" fontId="2" fillId="0" borderId="17" xfId="0" applyNumberFormat="1" applyFont="1" applyBorder="1" applyAlignment="1">
      <alignment horizontal="center"/>
    </xf>
    <xf numFmtId="3" fontId="2" fillId="0" borderId="17" xfId="0" applyNumberFormat="1" applyFont="1" applyBorder="1" applyAlignment="1">
      <alignment horizontal="center" wrapText="1"/>
    </xf>
    <xf numFmtId="0" fontId="1" fillId="0" borderId="0" xfId="21"/>
    <xf numFmtId="0" fontId="4" fillId="0" borderId="0" xfId="21" applyFont="1" applyAlignment="1">
      <alignment horizontal="right"/>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170" fontId="19" fillId="2" borderId="1" xfId="0" applyNumberFormat="1" applyFont="1" applyFill="1" applyBorder="1" applyAlignment="1">
      <alignment vertical="center"/>
    </xf>
    <xf numFmtId="0" fontId="13" fillId="0" borderId="16" xfId="0" applyFont="1" applyBorder="1" applyAlignment="1">
      <alignment vertical="center"/>
    </xf>
    <xf numFmtId="0" fontId="13" fillId="0" borderId="16" xfId="22" applyFont="1" applyBorder="1" applyAlignment="1">
      <alignment vertical="center" wrapText="1"/>
    </xf>
    <xf numFmtId="0" fontId="13" fillId="0" borderId="16" xfId="0" applyFont="1" applyBorder="1" applyAlignment="1">
      <alignment vertical="center" wrapText="1"/>
    </xf>
    <xf numFmtId="0" fontId="13" fillId="0" borderId="17" xfId="0" applyFont="1" applyBorder="1" applyAlignment="1">
      <alignment vertical="center" wrapText="1"/>
    </xf>
    <xf numFmtId="0" fontId="21" fillId="0" borderId="1" xfId="21" applyFont="1" applyBorder="1" applyAlignment="1">
      <alignment horizontal="center" vertical="center" wrapText="1"/>
    </xf>
    <xf numFmtId="0" fontId="13" fillId="0" borderId="0" xfId="21" applyFont="1"/>
    <xf numFmtId="0" fontId="21" fillId="0" borderId="15" xfId="21" applyFont="1" applyBorder="1" applyAlignment="1">
      <alignment horizontal="center" vertical="center" wrapText="1"/>
    </xf>
    <xf numFmtId="0" fontId="21" fillId="0" borderId="15" xfId="21" applyFont="1" applyBorder="1" applyAlignment="1">
      <alignment horizontal="justify" vertical="center" wrapText="1"/>
    </xf>
    <xf numFmtId="0" fontId="21" fillId="0" borderId="15" xfId="21" applyFont="1" applyBorder="1" applyAlignment="1">
      <alignment horizontal="right" vertical="center" wrapText="1"/>
    </xf>
    <xf numFmtId="0" fontId="15" fillId="0" borderId="15" xfId="21" applyFont="1" applyBorder="1" applyAlignment="1">
      <alignment vertical="center" wrapText="1"/>
    </xf>
    <xf numFmtId="0" fontId="21" fillId="0" borderId="16" xfId="21" applyFont="1" applyBorder="1" applyAlignment="1">
      <alignment horizontal="center" vertical="center" wrapText="1"/>
    </xf>
    <xf numFmtId="0" fontId="21" fillId="0" borderId="16" xfId="21" applyFont="1" applyBorder="1" applyAlignment="1">
      <alignment horizontal="justify" vertical="center" wrapText="1"/>
    </xf>
    <xf numFmtId="0" fontId="21" fillId="0" borderId="16" xfId="21" applyFont="1" applyBorder="1" applyAlignment="1">
      <alignment horizontal="right" vertical="center" wrapText="1"/>
    </xf>
    <xf numFmtId="165" fontId="21" fillId="0" borderId="16" xfId="21" applyNumberFormat="1" applyFont="1" applyBorder="1" applyAlignment="1">
      <alignment horizontal="right" vertical="center" wrapText="1"/>
    </xf>
    <xf numFmtId="0" fontId="15" fillId="0" borderId="16" xfId="21" applyFont="1" applyBorder="1" applyAlignment="1">
      <alignment vertical="center" wrapText="1"/>
    </xf>
    <xf numFmtId="0" fontId="15" fillId="0" borderId="16" xfId="26" applyFont="1" applyBorder="1" applyAlignment="1">
      <alignment horizontal="center" vertical="center" wrapText="1"/>
    </xf>
    <xf numFmtId="0" fontId="15" fillId="0" borderId="16" xfId="20" applyFont="1" applyBorder="1" applyAlignment="1">
      <alignment vertical="center" wrapText="1"/>
    </xf>
    <xf numFmtId="1" fontId="15" fillId="0" borderId="16" xfId="26" quotePrefix="1" applyNumberFormat="1" applyFont="1" applyBorder="1" applyAlignment="1">
      <alignment vertical="center" wrapText="1"/>
    </xf>
    <xf numFmtId="165" fontId="15" fillId="0" borderId="16" xfId="23" applyNumberFormat="1" applyFont="1" applyFill="1" applyBorder="1" applyAlignment="1">
      <alignment vertical="center" wrapText="1"/>
    </xf>
    <xf numFmtId="0" fontId="21" fillId="0" borderId="16" xfId="21" applyFont="1" applyBorder="1" applyAlignment="1">
      <alignment vertical="center" wrapText="1"/>
    </xf>
    <xf numFmtId="165" fontId="21" fillId="0" borderId="16" xfId="23" applyNumberFormat="1" applyFont="1" applyFill="1" applyBorder="1" applyAlignment="1">
      <alignment vertical="center" wrapText="1"/>
    </xf>
    <xf numFmtId="0" fontId="12" fillId="0" borderId="0" xfId="21" applyFont="1"/>
    <xf numFmtId="0" fontId="15" fillId="0" borderId="16" xfId="21" applyFont="1" applyBorder="1" applyAlignment="1">
      <alignment horizontal="center" vertical="center" wrapText="1"/>
    </xf>
    <xf numFmtId="0" fontId="15" fillId="0" borderId="17" xfId="21" applyFont="1" applyBorder="1" applyAlignment="1">
      <alignment horizontal="center" vertical="center" wrapText="1"/>
    </xf>
    <xf numFmtId="0" fontId="13" fillId="0" borderId="17" xfId="0" applyFont="1" applyBorder="1" applyAlignment="1">
      <alignment vertical="center"/>
    </xf>
    <xf numFmtId="0" fontId="15" fillId="0" borderId="17" xfId="21" applyFont="1" applyBorder="1" applyAlignment="1">
      <alignment vertical="center" wrapText="1"/>
    </xf>
    <xf numFmtId="165" fontId="15" fillId="0" borderId="17" xfId="23" applyNumberFormat="1" applyFont="1" applyFill="1" applyBorder="1" applyAlignment="1">
      <alignment vertical="center" wrapText="1"/>
    </xf>
    <xf numFmtId="0" fontId="33" fillId="0" borderId="8" xfId="0" applyFont="1" applyBorder="1" applyAlignment="1">
      <alignment horizontal="center" vertical="center"/>
    </xf>
    <xf numFmtId="0" fontId="2" fillId="0" borderId="0" xfId="0" applyFont="1" applyAlignment="1">
      <alignment horizontal="center" vertical="center" wrapText="1"/>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left" vertical="center"/>
    </xf>
    <xf numFmtId="0" fontId="4" fillId="0" borderId="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quotePrefix="1" applyFont="1" applyBorder="1" applyAlignment="1">
      <alignment horizontal="center" vertical="center"/>
    </xf>
    <xf numFmtId="0" fontId="2" fillId="0" borderId="6" xfId="0" quotePrefix="1" applyFont="1" applyBorder="1" applyAlignment="1">
      <alignment horizontal="left" vertical="center" wrapText="1"/>
    </xf>
    <xf numFmtId="0" fontId="2" fillId="0" borderId="1" xfId="0" applyFont="1" applyBorder="1" applyAlignment="1">
      <alignment horizontal="left" vertical="center" wrapText="1"/>
    </xf>
    <xf numFmtId="14" fontId="2" fillId="0" borderId="1" xfId="0" quotePrefix="1" applyNumberFormat="1" applyFont="1" applyBorder="1" applyAlignment="1">
      <alignment horizontal="center" vertical="center"/>
    </xf>
    <xf numFmtId="14" fontId="2" fillId="0" borderId="1" xfId="0" applyNumberFormat="1" applyFont="1" applyBorder="1" applyAlignment="1">
      <alignment horizontal="center" vertical="center"/>
    </xf>
    <xf numFmtId="0" fontId="4" fillId="0" borderId="1" xfId="0" applyFont="1" applyBorder="1" applyAlignment="1">
      <alignment vertical="center"/>
    </xf>
    <xf numFmtId="0" fontId="2" fillId="0" borderId="6" xfId="0" applyFont="1" applyBorder="1" applyAlignment="1">
      <alignment horizontal="left" vertical="center" wrapText="1"/>
    </xf>
    <xf numFmtId="0" fontId="2" fillId="0" borderId="1" xfId="0" quotePrefix="1" applyFont="1" applyBorder="1" applyAlignment="1">
      <alignment horizontal="left" vertical="center" wrapText="1"/>
    </xf>
    <xf numFmtId="0" fontId="2" fillId="0" borderId="1" xfId="0" quotePrefix="1" applyFont="1" applyBorder="1" applyAlignment="1">
      <alignment horizontal="center" vertical="center" wrapText="1"/>
    </xf>
    <xf numFmtId="0" fontId="7" fillId="0" borderId="1" xfId="0" quotePrefix="1" applyFont="1" applyBorder="1" applyAlignment="1">
      <alignment horizontal="left" vertical="center" wrapText="1"/>
    </xf>
    <xf numFmtId="0" fontId="7" fillId="0" borderId="1" xfId="0" quotePrefix="1" applyFont="1" applyBorder="1" applyAlignment="1">
      <alignment horizontal="center" vertical="center"/>
    </xf>
    <xf numFmtId="14" fontId="7" fillId="0" borderId="1" xfId="0" applyNumberFormat="1" applyFont="1" applyBorder="1" applyAlignment="1">
      <alignment horizontal="center" vertical="center"/>
    </xf>
    <xf numFmtId="0" fontId="7" fillId="0" borderId="6" xfId="0" quotePrefix="1" applyFont="1" applyBorder="1" applyAlignment="1">
      <alignment horizontal="left" vertical="center" wrapText="1"/>
    </xf>
    <xf numFmtId="0" fontId="4" fillId="0" borderId="1" xfId="0" applyFont="1" applyBorder="1" applyAlignment="1">
      <alignment horizontal="center"/>
    </xf>
    <xf numFmtId="0" fontId="4" fillId="0" borderId="1" xfId="0" applyFont="1" applyBorder="1"/>
    <xf numFmtId="0" fontId="4" fillId="0" borderId="6" xfId="0" applyFont="1" applyBorder="1"/>
    <xf numFmtId="0" fontId="2" fillId="0" borderId="6" xfId="0" applyFont="1" applyBorder="1" applyAlignment="1">
      <alignment wrapText="1"/>
    </xf>
    <xf numFmtId="0" fontId="4" fillId="0" borderId="1" xfId="0" applyFont="1" applyBorder="1" applyAlignment="1">
      <alignment horizontal="left" vertical="center" wrapText="1"/>
    </xf>
    <xf numFmtId="0" fontId="6" fillId="0" borderId="6" xfId="0" applyFont="1" applyBorder="1"/>
    <xf numFmtId="0" fontId="7" fillId="0" borderId="6" xfId="0" applyFont="1" applyBorder="1" applyAlignment="1">
      <alignment horizontal="left" vertical="center" wrapText="1"/>
    </xf>
    <xf numFmtId="0" fontId="7" fillId="0" borderId="1" xfId="0" applyFont="1" applyBorder="1" applyAlignment="1">
      <alignment vertical="center"/>
    </xf>
    <xf numFmtId="0" fontId="4" fillId="0" borderId="1" xfId="0" quotePrefix="1" applyFont="1" applyBorder="1" applyAlignment="1">
      <alignment horizontal="center" vertical="center"/>
    </xf>
    <xf numFmtId="0" fontId="4" fillId="0" borderId="1" xfId="0" applyFont="1" applyBorder="1" applyAlignment="1">
      <alignment vertical="center" wrapText="1"/>
    </xf>
    <xf numFmtId="0" fontId="12" fillId="0" borderId="1" xfId="0" applyFont="1" applyBorder="1" applyAlignment="1">
      <alignment horizontal="center"/>
    </xf>
    <xf numFmtId="0" fontId="21" fillId="0" borderId="1" xfId="0" applyFont="1" applyBorder="1"/>
    <xf numFmtId="0" fontId="13" fillId="0" borderId="1" xfId="0" applyFont="1" applyBorder="1" applyAlignment="1">
      <alignment horizontal="center"/>
    </xf>
    <xf numFmtId="0" fontId="12" fillId="0" borderId="1" xfId="0" applyFont="1" applyBorder="1"/>
    <xf numFmtId="0" fontId="15" fillId="0" borderId="1" xfId="0" applyFont="1" applyBorder="1"/>
    <xf numFmtId="0" fontId="13" fillId="0" borderId="1" xfId="0" applyFont="1" applyBorder="1" applyAlignment="1">
      <alignment horizontal="center" vertical="center"/>
    </xf>
    <xf numFmtId="0" fontId="13" fillId="0" borderId="1" xfId="0" applyFont="1" applyBorder="1" applyAlignment="1">
      <alignment vertical="center"/>
    </xf>
    <xf numFmtId="0" fontId="13" fillId="0" borderId="1" xfId="0" quotePrefix="1" applyFont="1" applyBorder="1" applyAlignment="1">
      <alignment horizontal="center" vertical="center"/>
    </xf>
    <xf numFmtId="0" fontId="13" fillId="0" borderId="1" xfId="0" applyFont="1" applyBorder="1" applyAlignment="1">
      <alignment horizontal="left" vertical="center" wrapText="1"/>
    </xf>
    <xf numFmtId="0" fontId="12" fillId="0" borderId="1" xfId="0" applyFont="1" applyBorder="1" applyAlignment="1">
      <alignment horizontal="left" vertical="center" wrapText="1"/>
    </xf>
    <xf numFmtId="0" fontId="15" fillId="0" borderId="1" xfId="0" quotePrefix="1" applyFont="1" applyBorder="1" applyAlignment="1">
      <alignment vertical="center" wrapText="1"/>
    </xf>
    <xf numFmtId="0" fontId="13" fillId="0" borderId="1" xfId="0" applyFont="1" applyBorder="1" applyAlignment="1">
      <alignment horizontal="left" vertical="center"/>
    </xf>
    <xf numFmtId="0" fontId="44" fillId="0" borderId="0" xfId="27" applyFont="1" applyAlignment="1">
      <alignment horizontal="left" vertical="center"/>
    </xf>
    <xf numFmtId="0" fontId="2" fillId="0" borderId="0" xfId="27" applyFont="1" applyAlignment="1">
      <alignment wrapText="1"/>
    </xf>
    <xf numFmtId="0" fontId="2" fillId="0" borderId="0" xfId="27" applyFont="1" applyAlignment="1">
      <alignment horizontal="center"/>
    </xf>
    <xf numFmtId="0" fontId="2" fillId="0" borderId="0" xfId="27" applyFont="1" applyAlignment="1">
      <alignment horizontal="center" vertical="center"/>
    </xf>
    <xf numFmtId="0" fontId="2" fillId="0" borderId="0" xfId="27" applyFont="1"/>
    <xf numFmtId="0" fontId="46" fillId="0" borderId="1" xfId="27" applyFont="1" applyBorder="1" applyAlignment="1">
      <alignment horizontal="center" vertical="center"/>
    </xf>
    <xf numFmtId="0" fontId="46" fillId="0" borderId="1" xfId="27" applyFont="1" applyBorder="1" applyAlignment="1">
      <alignment horizontal="center" vertical="center" wrapText="1"/>
    </xf>
    <xf numFmtId="0" fontId="47" fillId="0" borderId="1" xfId="27" applyFont="1" applyBorder="1" applyAlignment="1">
      <alignment horizontal="center" vertical="center" wrapText="1"/>
    </xf>
    <xf numFmtId="0" fontId="47" fillId="0" borderId="0" xfId="27" applyFont="1"/>
    <xf numFmtId="0" fontId="46" fillId="0" borderId="1" xfId="27" applyFont="1" applyBorder="1" applyAlignment="1">
      <alignment vertical="center"/>
    </xf>
    <xf numFmtId="3" fontId="48" fillId="0" borderId="1" xfId="27" applyNumberFormat="1" applyFont="1" applyBorder="1" applyAlignment="1">
      <alignment horizontal="center" vertical="top"/>
    </xf>
    <xf numFmtId="0" fontId="48" fillId="0" borderId="1" xfId="27" applyFont="1" applyBorder="1" applyAlignment="1">
      <alignment horizontal="justify" vertical="top" wrapText="1"/>
    </xf>
    <xf numFmtId="0" fontId="48" fillId="0" borderId="1" xfId="27" applyFont="1" applyBorder="1" applyAlignment="1">
      <alignment horizontal="center" vertical="top" wrapText="1"/>
    </xf>
    <xf numFmtId="0" fontId="48" fillId="0" borderId="1" xfId="27" applyFont="1" applyBorder="1" applyAlignment="1">
      <alignment horizontal="center" vertical="top"/>
    </xf>
    <xf numFmtId="3" fontId="48" fillId="0" borderId="1" xfId="27" applyNumberFormat="1" applyFont="1" applyBorder="1" applyAlignment="1">
      <alignment horizontal="center" vertical="center"/>
    </xf>
    <xf numFmtId="3" fontId="48" fillId="0" borderId="1" xfId="27" applyNumberFormat="1" applyFont="1" applyBorder="1" applyAlignment="1">
      <alignment horizontal="center" vertical="top" wrapText="1"/>
    </xf>
    <xf numFmtId="3" fontId="47" fillId="0" borderId="1" xfId="27" applyNumberFormat="1" applyFont="1" applyBorder="1" applyAlignment="1">
      <alignment horizontal="center" vertical="center" wrapText="1"/>
    </xf>
    <xf numFmtId="0" fontId="49" fillId="0" borderId="1" xfId="27" applyFont="1" applyBorder="1" applyAlignment="1">
      <alignment vertical="center" wrapText="1"/>
    </xf>
    <xf numFmtId="0" fontId="49" fillId="0" borderId="1" xfId="27" applyFont="1" applyBorder="1" applyAlignment="1">
      <alignment horizontal="center" vertical="center" wrapText="1"/>
    </xf>
    <xf numFmtId="171" fontId="49" fillId="0" borderId="1" xfId="27" applyNumberFormat="1" applyFont="1" applyBorder="1" applyAlignment="1">
      <alignment horizontal="center" vertical="center" wrapText="1"/>
    </xf>
    <xf numFmtId="3" fontId="49" fillId="0" borderId="1" xfId="27" applyNumberFormat="1" applyFont="1" applyBorder="1" applyAlignment="1">
      <alignment vertical="center" wrapText="1"/>
    </xf>
    <xf numFmtId="0" fontId="47" fillId="0" borderId="1" xfId="27" applyFont="1" applyBorder="1" applyAlignment="1">
      <alignment horizontal="center"/>
    </xf>
    <xf numFmtId="0" fontId="50" fillId="0" borderId="1" xfId="27" applyFont="1" applyBorder="1" applyAlignment="1">
      <alignment horizontal="center" vertical="center" wrapText="1"/>
    </xf>
    <xf numFmtId="3" fontId="50" fillId="0" borderId="1" xfId="27" applyNumberFormat="1" applyFont="1" applyBorder="1" applyAlignment="1">
      <alignment horizontal="center" vertical="center"/>
    </xf>
    <xf numFmtId="3" fontId="50" fillId="0" borderId="1" xfId="27" applyNumberFormat="1" applyFont="1" applyBorder="1" applyAlignment="1">
      <alignment horizontal="center" vertical="center" wrapText="1"/>
    </xf>
    <xf numFmtId="0" fontId="50" fillId="0" borderId="1" xfId="27" applyFont="1" applyBorder="1" applyAlignment="1">
      <alignment horizontal="center" vertical="center"/>
    </xf>
    <xf numFmtId="0" fontId="51" fillId="0" borderId="1" xfId="27" applyFont="1" applyBorder="1" applyAlignment="1">
      <alignment horizontal="center" vertical="center" wrapText="1"/>
    </xf>
    <xf numFmtId="3" fontId="51" fillId="0" borderId="1" xfId="27" applyNumberFormat="1" applyFont="1" applyBorder="1" applyAlignment="1">
      <alignment horizontal="center" vertical="center"/>
    </xf>
    <xf numFmtId="3" fontId="51" fillId="0" borderId="1" xfId="27" applyNumberFormat="1" applyFont="1" applyBorder="1" applyAlignment="1">
      <alignment horizontal="center" vertical="center" wrapText="1"/>
    </xf>
    <xf numFmtId="0" fontId="48" fillId="0" borderId="1" xfId="27" applyFont="1" applyBorder="1" applyAlignment="1">
      <alignment vertical="top" wrapText="1"/>
    </xf>
    <xf numFmtId="0" fontId="47" fillId="0" borderId="1" xfId="27" applyFont="1" applyBorder="1" applyAlignment="1">
      <alignment horizontal="center" vertical="center"/>
    </xf>
    <xf numFmtId="3" fontId="47" fillId="0" borderId="1" xfId="27" applyNumberFormat="1" applyFont="1" applyBorder="1" applyAlignment="1">
      <alignment horizontal="center" vertical="center"/>
    </xf>
    <xf numFmtId="0" fontId="49" fillId="0" borderId="1" xfId="27" applyFont="1" applyBorder="1" applyAlignment="1">
      <alignment horizontal="left" vertical="center" wrapText="1"/>
    </xf>
    <xf numFmtId="0" fontId="49" fillId="0" borderId="1" xfId="27" applyFont="1" applyBorder="1" applyAlignment="1">
      <alignment horizontal="right" vertical="center"/>
    </xf>
    <xf numFmtId="171" fontId="49" fillId="0" borderId="1" xfId="27" applyNumberFormat="1" applyFont="1" applyBorder="1" applyAlignment="1">
      <alignment horizontal="center" vertical="center"/>
    </xf>
    <xf numFmtId="3" fontId="49" fillId="0" borderId="1" xfId="28" applyNumberFormat="1" applyFont="1" applyFill="1" applyBorder="1" applyAlignment="1">
      <alignment horizontal="right" vertical="center"/>
    </xf>
    <xf numFmtId="3" fontId="48" fillId="0" borderId="1" xfId="27" applyNumberFormat="1" applyFont="1" applyBorder="1" applyAlignment="1">
      <alignment horizontal="center" vertical="center" wrapText="1"/>
    </xf>
    <xf numFmtId="0" fontId="52" fillId="0" borderId="1" xfId="27" applyFont="1" applyBorder="1" applyAlignment="1">
      <alignment vertical="center" wrapText="1"/>
    </xf>
    <xf numFmtId="3" fontId="52" fillId="0" borderId="1" xfId="28" applyNumberFormat="1" applyFont="1" applyFill="1" applyBorder="1" applyAlignment="1">
      <alignment horizontal="right" vertical="center"/>
    </xf>
    <xf numFmtId="3" fontId="53" fillId="0" borderId="1" xfId="27" applyNumberFormat="1" applyFont="1" applyBorder="1" applyAlignment="1">
      <alignment horizontal="center" vertical="center"/>
    </xf>
    <xf numFmtId="3" fontId="46" fillId="0" borderId="1" xfId="27" applyNumberFormat="1" applyFont="1" applyBorder="1" applyAlignment="1">
      <alignment horizontal="center" vertical="center"/>
    </xf>
    <xf numFmtId="3" fontId="52" fillId="0" borderId="1" xfId="27" applyNumberFormat="1" applyFont="1" applyBorder="1" applyAlignment="1">
      <alignment horizontal="right" vertical="center"/>
    </xf>
    <xf numFmtId="3" fontId="52" fillId="0" borderId="1" xfId="27" applyNumberFormat="1" applyFont="1" applyBorder="1" applyAlignment="1">
      <alignment horizontal="center" vertical="center"/>
    </xf>
    <xf numFmtId="3" fontId="53" fillId="0" borderId="1" xfId="27" applyNumberFormat="1" applyFont="1" applyBorder="1" applyAlignment="1">
      <alignment horizontal="center" vertical="top"/>
    </xf>
    <xf numFmtId="0" fontId="53" fillId="0" borderId="1" xfId="27" applyFont="1" applyBorder="1" applyAlignment="1">
      <alignment vertical="top"/>
    </xf>
    <xf numFmtId="0" fontId="53" fillId="0" borderId="1" xfId="27" applyFont="1" applyBorder="1" applyAlignment="1">
      <alignment horizontal="center" vertical="top" wrapText="1"/>
    </xf>
    <xf numFmtId="0" fontId="53" fillId="0" borderId="1" xfId="27" applyFont="1" applyBorder="1" applyAlignment="1">
      <alignment horizontal="center" vertical="top"/>
    </xf>
    <xf numFmtId="0" fontId="30" fillId="0" borderId="1" xfId="27" applyFont="1" applyBorder="1" applyAlignment="1">
      <alignment horizontal="left" vertical="center" wrapText="1"/>
    </xf>
    <xf numFmtId="49" fontId="30" fillId="0" borderId="1" xfId="27" applyNumberFormat="1" applyFont="1" applyBorder="1" applyAlignment="1">
      <alignment horizontal="right" vertical="center" wrapText="1"/>
    </xf>
    <xf numFmtId="0" fontId="30" fillId="0" borderId="1" xfId="27" applyFont="1" applyBorder="1" applyAlignment="1">
      <alignment vertical="center" wrapText="1"/>
    </xf>
    <xf numFmtId="171" fontId="30" fillId="0" borderId="1" xfId="27" applyNumberFormat="1" applyFont="1" applyBorder="1" applyAlignment="1">
      <alignment horizontal="center" vertical="center" wrapText="1"/>
    </xf>
    <xf numFmtId="172" fontId="30" fillId="0" borderId="1" xfId="28" applyNumberFormat="1" applyFont="1" applyFill="1" applyBorder="1" applyAlignment="1">
      <alignment horizontal="right" vertical="center" wrapText="1"/>
    </xf>
    <xf numFmtId="172" fontId="30" fillId="0" borderId="1" xfId="28" applyNumberFormat="1" applyFont="1" applyFill="1" applyBorder="1" applyAlignment="1">
      <alignment horizontal="center" vertical="center" wrapText="1"/>
    </xf>
    <xf numFmtId="0" fontId="30" fillId="0" borderId="1" xfId="27" applyFont="1" applyBorder="1" applyAlignment="1">
      <alignment horizontal="right" vertical="center" wrapText="1"/>
    </xf>
    <xf numFmtId="172" fontId="30" fillId="0" borderId="1" xfId="28" applyNumberFormat="1" applyFont="1" applyFill="1" applyBorder="1" applyAlignment="1">
      <alignment vertical="center" wrapText="1"/>
    </xf>
    <xf numFmtId="0" fontId="30" fillId="0" borderId="1" xfId="27" applyFont="1" applyBorder="1" applyAlignment="1">
      <alignment horizontal="center" vertical="center" wrapText="1"/>
    </xf>
    <xf numFmtId="0" fontId="40" fillId="0" borderId="1" xfId="27" applyFont="1" applyBorder="1" applyAlignment="1">
      <alignment vertical="center" wrapText="1"/>
    </xf>
    <xf numFmtId="171" fontId="40" fillId="0" borderId="1" xfId="27" applyNumberFormat="1" applyFont="1" applyBorder="1" applyAlignment="1">
      <alignment horizontal="center" vertical="center" wrapText="1"/>
    </xf>
    <xf numFmtId="172" fontId="40" fillId="0" borderId="1" xfId="28" applyNumberFormat="1" applyFont="1" applyFill="1" applyBorder="1" applyAlignment="1">
      <alignment horizontal="right" vertical="center" wrapText="1"/>
    </xf>
    <xf numFmtId="172" fontId="40" fillId="0" borderId="1" xfId="28" applyNumberFormat="1" applyFont="1" applyFill="1" applyBorder="1" applyAlignment="1">
      <alignment horizontal="center" vertical="center" wrapText="1"/>
    </xf>
    <xf numFmtId="3" fontId="40" fillId="0" borderId="1" xfId="28" applyNumberFormat="1" applyFont="1" applyFill="1" applyBorder="1" applyAlignment="1">
      <alignment horizontal="right" vertical="center" wrapText="1"/>
    </xf>
    <xf numFmtId="3" fontId="40" fillId="0" borderId="1" xfId="27" applyNumberFormat="1" applyFont="1" applyBorder="1" applyAlignment="1">
      <alignment horizontal="right" vertical="center" wrapText="1"/>
    </xf>
    <xf numFmtId="0" fontId="51" fillId="0" borderId="1" xfId="27" applyFont="1" applyBorder="1" applyAlignment="1">
      <alignment vertical="center" wrapText="1"/>
    </xf>
    <xf numFmtId="0" fontId="48" fillId="0" borderId="1" xfId="27" applyFont="1" applyBorder="1" applyAlignment="1">
      <alignment vertical="center" wrapText="1"/>
    </xf>
    <xf numFmtId="0" fontId="48" fillId="0" borderId="1" xfId="27" applyFont="1" applyBorder="1" applyAlignment="1">
      <alignment horizontal="center" vertical="center" wrapText="1"/>
    </xf>
    <xf numFmtId="4" fontId="48" fillId="0" borderId="1" xfId="27" applyNumberFormat="1" applyFont="1" applyBorder="1" applyAlignment="1">
      <alignment horizontal="right" vertical="center" wrapText="1"/>
    </xf>
    <xf numFmtId="164" fontId="53" fillId="0" borderId="1" xfId="28" applyFont="1" applyFill="1" applyBorder="1" applyAlignment="1">
      <alignment horizontal="center" vertical="top"/>
    </xf>
    <xf numFmtId="172" fontId="30" fillId="0" borderId="1" xfId="27" applyNumberFormat="1" applyFont="1" applyBorder="1" applyAlignment="1">
      <alignment horizontal="right" vertical="center" wrapText="1"/>
    </xf>
    <xf numFmtId="172" fontId="40" fillId="0" borderId="1" xfId="27" applyNumberFormat="1" applyFont="1" applyBorder="1" applyAlignment="1">
      <alignment horizontal="right" vertical="center" wrapText="1"/>
    </xf>
    <xf numFmtId="0" fontId="47" fillId="0" borderId="1" xfId="27" applyFont="1" applyBorder="1"/>
    <xf numFmtId="0" fontId="47" fillId="0" borderId="1" xfId="27" applyFont="1" applyBorder="1" applyAlignment="1">
      <alignment wrapText="1"/>
    </xf>
    <xf numFmtId="0" fontId="47" fillId="0" borderId="0" xfId="27" applyFont="1" applyAlignment="1">
      <alignment horizontal="center"/>
    </xf>
    <xf numFmtId="0" fontId="47" fillId="0" borderId="0" xfId="27" applyFont="1" applyAlignment="1">
      <alignment wrapText="1"/>
    </xf>
    <xf numFmtId="0" fontId="47" fillId="0" borderId="0" xfId="27" applyFont="1" applyAlignment="1">
      <alignment horizontal="center" vertical="center"/>
    </xf>
    <xf numFmtId="0" fontId="47" fillId="0" borderId="0" xfId="27" applyFont="1" applyAlignment="1">
      <alignment horizontal="center" wrapText="1"/>
    </xf>
    <xf numFmtId="0" fontId="43" fillId="0" borderId="0" xfId="27" applyAlignment="1">
      <alignment horizontal="center"/>
    </xf>
    <xf numFmtId="0" fontId="43" fillId="0" borderId="0" xfId="27" applyAlignment="1">
      <alignment wrapText="1"/>
    </xf>
    <xf numFmtId="0" fontId="43" fillId="0" borderId="0" xfId="27"/>
    <xf numFmtId="0" fontId="43" fillId="0" borderId="0" xfId="27" applyAlignment="1">
      <alignment horizontal="center" vertical="center"/>
    </xf>
    <xf numFmtId="0" fontId="43" fillId="0" borderId="0" xfId="27" applyAlignment="1">
      <alignment horizontal="center" wrapText="1"/>
    </xf>
    <xf numFmtId="165" fontId="54" fillId="0" borderId="15" xfId="21" applyNumberFormat="1" applyFont="1" applyBorder="1" applyAlignment="1">
      <alignment horizontal="right" vertical="center" wrapText="1"/>
    </xf>
    <xf numFmtId="4" fontId="55" fillId="0" borderId="0" xfId="0" applyNumberFormat="1" applyFont="1" applyAlignment="1">
      <alignment horizontal="center" wrapText="1"/>
    </xf>
    <xf numFmtId="4" fontId="55" fillId="0" borderId="0" xfId="0" applyNumberFormat="1" applyFont="1" applyAlignment="1">
      <alignment wrapText="1"/>
    </xf>
    <xf numFmtId="0" fontId="55" fillId="0" borderId="0" xfId="0" applyFont="1" applyAlignment="1">
      <alignment wrapText="1"/>
    </xf>
    <xf numFmtId="4" fontId="56" fillId="0" borderId="1" xfId="0" applyNumberFormat="1" applyFont="1" applyBorder="1" applyAlignment="1">
      <alignment horizontal="center" wrapText="1"/>
    </xf>
    <xf numFmtId="4" fontId="56" fillId="0" borderId="0" xfId="0" applyNumberFormat="1" applyFont="1" applyAlignment="1">
      <alignment wrapText="1"/>
    </xf>
    <xf numFmtId="3" fontId="55" fillId="0" borderId="1" xfId="0" applyNumberFormat="1" applyFont="1" applyBorder="1" applyAlignment="1">
      <alignment horizontal="center" wrapText="1"/>
    </xf>
    <xf numFmtId="4" fontId="55" fillId="0" borderId="1" xfId="0" applyNumberFormat="1" applyFont="1" applyBorder="1" applyAlignment="1">
      <alignment horizontal="left" vertical="center" wrapText="1"/>
    </xf>
    <xf numFmtId="4" fontId="55" fillId="0" borderId="1" xfId="0" applyNumberFormat="1" applyFont="1" applyBorder="1" applyAlignment="1">
      <alignment vertical="center" wrapText="1"/>
    </xf>
    <xf numFmtId="0" fontId="56" fillId="0" borderId="1" xfId="0" applyFont="1" applyBorder="1" applyAlignment="1">
      <alignment wrapText="1"/>
    </xf>
    <xf numFmtId="4" fontId="56" fillId="0" borderId="1" xfId="0" applyNumberFormat="1" applyFont="1" applyBorder="1" applyAlignment="1">
      <alignment wrapText="1"/>
    </xf>
    <xf numFmtId="4" fontId="55" fillId="0" borderId="0" xfId="0" applyNumberFormat="1" applyFont="1" applyAlignment="1">
      <alignment vertical="center" wrapText="1"/>
    </xf>
    <xf numFmtId="4" fontId="55" fillId="0" borderId="0" xfId="1" applyNumberFormat="1" applyFont="1" applyAlignment="1">
      <alignment wrapText="1"/>
    </xf>
    <xf numFmtId="0" fontId="55" fillId="0" borderId="1" xfId="0" applyFont="1" applyBorder="1" applyAlignment="1">
      <alignment wrapText="1"/>
    </xf>
    <xf numFmtId="4" fontId="55" fillId="5" borderId="1" xfId="0" applyNumberFormat="1" applyFont="1" applyFill="1" applyBorder="1" applyAlignment="1">
      <alignment wrapText="1"/>
    </xf>
    <xf numFmtId="4" fontId="55" fillId="0" borderId="1" xfId="0" applyNumberFormat="1" applyFont="1" applyBorder="1" applyAlignment="1">
      <alignment wrapText="1"/>
    </xf>
    <xf numFmtId="4" fontId="56" fillId="0" borderId="0" xfId="0" applyNumberFormat="1" applyFont="1" applyAlignment="1">
      <alignment vertical="center" wrapText="1"/>
    </xf>
    <xf numFmtId="4" fontId="56" fillId="0" borderId="0" xfId="1" applyNumberFormat="1" applyFont="1" applyAlignment="1">
      <alignment wrapText="1"/>
    </xf>
    <xf numFmtId="170" fontId="55" fillId="0" borderId="0" xfId="1" applyNumberFormat="1" applyFont="1" applyAlignment="1">
      <alignment wrapText="1"/>
    </xf>
    <xf numFmtId="4" fontId="55" fillId="6" borderId="1" xfId="0" applyNumberFormat="1" applyFont="1" applyFill="1" applyBorder="1" applyAlignment="1">
      <alignment wrapText="1"/>
    </xf>
    <xf numFmtId="4" fontId="8" fillId="0" borderId="1" xfId="0" applyNumberFormat="1" applyFont="1" applyBorder="1" applyAlignment="1">
      <alignment vertical="center" wrapText="1"/>
    </xf>
    <xf numFmtId="3" fontId="55" fillId="0" borderId="0" xfId="0" applyNumberFormat="1" applyFont="1" applyAlignment="1">
      <alignment wrapText="1"/>
    </xf>
    <xf numFmtId="4" fontId="56" fillId="6" borderId="1" xfId="0" applyNumberFormat="1" applyFont="1" applyFill="1" applyBorder="1" applyAlignment="1">
      <alignment wrapText="1"/>
    </xf>
    <xf numFmtId="3" fontId="55" fillId="0" borderId="0" xfId="0" applyNumberFormat="1" applyFont="1" applyAlignment="1">
      <alignment horizontal="center" wrapText="1"/>
    </xf>
    <xf numFmtId="4" fontId="55" fillId="0" borderId="10" xfId="0" applyNumberFormat="1" applyFont="1" applyBorder="1" applyAlignment="1">
      <alignment wrapText="1"/>
    </xf>
    <xf numFmtId="173" fontId="55" fillId="0" borderId="0" xfId="0" applyNumberFormat="1" applyFont="1" applyAlignment="1">
      <alignment wrapText="1"/>
    </xf>
    <xf numFmtId="4" fontId="58" fillId="0" borderId="1" xfId="0" applyNumberFormat="1" applyFont="1" applyBorder="1" applyAlignment="1">
      <alignment horizontal="center" wrapText="1"/>
    </xf>
    <xf numFmtId="4" fontId="8" fillId="0" borderId="1" xfId="1" applyNumberFormat="1" applyFont="1" applyBorder="1" applyAlignment="1">
      <alignment wrapText="1"/>
    </xf>
    <xf numFmtId="4" fontId="8" fillId="0" borderId="1" xfId="0" applyNumberFormat="1" applyFont="1" applyBorder="1" applyAlignment="1">
      <alignment wrapText="1"/>
    </xf>
    <xf numFmtId="4" fontId="8" fillId="5" borderId="1" xfId="1" applyNumberFormat="1" applyFont="1" applyFill="1" applyBorder="1" applyAlignment="1">
      <alignment wrapText="1"/>
    </xf>
    <xf numFmtId="4" fontId="8" fillId="5" borderId="1" xfId="0" applyNumberFormat="1" applyFont="1" applyFill="1" applyBorder="1" applyAlignment="1">
      <alignment wrapText="1"/>
    </xf>
    <xf numFmtId="4" fontId="58" fillId="0" borderId="0" xfId="0" applyNumberFormat="1" applyFont="1" applyAlignment="1">
      <alignment wrapText="1"/>
    </xf>
    <xf numFmtId="0" fontId="56" fillId="0" borderId="1" xfId="0" applyFont="1" applyBorder="1" applyAlignment="1">
      <alignment horizontal="center" vertical="center"/>
    </xf>
    <xf numFmtId="0" fontId="56" fillId="0" borderId="1" xfId="0" applyFont="1" applyBorder="1" applyAlignment="1">
      <alignment horizontal="center" vertical="center" wrapText="1"/>
    </xf>
    <xf numFmtId="0" fontId="55" fillId="0" borderId="0" xfId="0" applyFont="1"/>
    <xf numFmtId="0" fontId="55" fillId="0" borderId="1" xfId="0" applyFont="1" applyBorder="1" applyAlignment="1">
      <alignment horizontal="center" vertical="center"/>
    </xf>
    <xf numFmtId="0" fontId="55" fillId="0" borderId="1" xfId="0" applyFont="1" applyBorder="1" applyAlignment="1">
      <alignment vertical="center" wrapText="1"/>
    </xf>
    <xf numFmtId="164" fontId="55" fillId="0" borderId="1" xfId="1" applyFont="1" applyBorder="1" applyAlignment="1">
      <alignment horizontal="center" wrapText="1"/>
    </xf>
    <xf numFmtId="0" fontId="55" fillId="0" borderId="1" xfId="0" applyFont="1" applyBorder="1"/>
    <xf numFmtId="164" fontId="55" fillId="0" borderId="1" xfId="1" applyFont="1" applyFill="1" applyBorder="1"/>
    <xf numFmtId="164" fontId="55" fillId="0" borderId="1" xfId="0" applyNumberFormat="1" applyFont="1" applyBorder="1"/>
    <xf numFmtId="0" fontId="8" fillId="0" borderId="1" xfId="0" applyFont="1" applyBorder="1" applyAlignment="1">
      <alignment horizontal="center" vertical="center"/>
    </xf>
    <xf numFmtId="0" fontId="8" fillId="0" borderId="1" xfId="0" applyFont="1" applyBorder="1" applyAlignment="1">
      <alignment vertical="center" wrapText="1"/>
    </xf>
    <xf numFmtId="164" fontId="8" fillId="0" borderId="1" xfId="1" applyFont="1" applyBorder="1" applyAlignment="1">
      <alignment horizontal="center" wrapText="1"/>
    </xf>
    <xf numFmtId="0" fontId="8" fillId="0" borderId="1" xfId="0" applyFont="1" applyBorder="1"/>
    <xf numFmtId="165" fontId="8" fillId="0" borderId="1" xfId="1" applyNumberFormat="1" applyFont="1" applyFill="1" applyBorder="1"/>
    <xf numFmtId="174" fontId="8" fillId="0" borderId="1" xfId="1" applyNumberFormat="1" applyFont="1" applyFill="1" applyBorder="1"/>
    <xf numFmtId="0" fontId="8" fillId="0" borderId="1" xfId="0" applyFont="1" applyBorder="1" applyAlignment="1">
      <alignment wrapText="1"/>
    </xf>
    <xf numFmtId="0" fontId="8" fillId="0" borderId="0" xfId="0" applyFont="1"/>
    <xf numFmtId="174" fontId="55" fillId="0" borderId="1" xfId="1" applyNumberFormat="1" applyFont="1" applyBorder="1"/>
    <xf numFmtId="164" fontId="55" fillId="0" borderId="1" xfId="1" applyFont="1" applyBorder="1"/>
    <xf numFmtId="164" fontId="61" fillId="0" borderId="1" xfId="1" applyFont="1" applyBorder="1" applyAlignment="1">
      <alignment horizontal="center" wrapText="1"/>
    </xf>
    <xf numFmtId="43" fontId="55" fillId="0" borderId="1" xfId="0" applyNumberFormat="1" applyFont="1" applyBorder="1"/>
    <xf numFmtId="164" fontId="55" fillId="0" borderId="1" xfId="1" applyFont="1" applyFill="1" applyBorder="1" applyAlignment="1">
      <alignment wrapText="1"/>
    </xf>
    <xf numFmtId="0" fontId="55" fillId="0" borderId="0" xfId="0" applyFont="1" applyAlignment="1">
      <alignment vertical="center" wrapText="1"/>
    </xf>
    <xf numFmtId="9" fontId="55" fillId="0" borderId="1" xfId="1" applyNumberFormat="1" applyFont="1" applyBorder="1"/>
    <xf numFmtId="174" fontId="61" fillId="0" borderId="0" xfId="0" applyNumberFormat="1" applyFont="1"/>
    <xf numFmtId="174" fontId="55" fillId="0" borderId="1" xfId="1" applyNumberFormat="1" applyFont="1" applyFill="1" applyBorder="1"/>
    <xf numFmtId="174" fontId="55" fillId="0" borderId="0" xfId="1" applyNumberFormat="1" applyFont="1" applyFill="1"/>
    <xf numFmtId="174" fontId="56" fillId="0" borderId="1" xfId="1" applyNumberFormat="1" applyFont="1" applyFill="1" applyBorder="1"/>
    <xf numFmtId="174" fontId="56" fillId="0" borderId="1" xfId="0" applyNumberFormat="1" applyFont="1" applyBorder="1"/>
    <xf numFmtId="174" fontId="55" fillId="0" borderId="0" xfId="0" applyNumberFormat="1" applyFont="1"/>
    <xf numFmtId="0" fontId="55" fillId="0" borderId="0" xfId="0" applyFont="1" applyAlignment="1">
      <alignment horizontal="center" vertical="center"/>
    </xf>
    <xf numFmtId="174" fontId="62" fillId="0" borderId="0" xfId="0" applyNumberFormat="1" applyFont="1"/>
    <xf numFmtId="0" fontId="56" fillId="0" borderId="1" xfId="0" applyFont="1" applyBorder="1" applyAlignment="1">
      <alignment horizontal="center"/>
    </xf>
    <xf numFmtId="0" fontId="61" fillId="0" borderId="0" xfId="0" applyFont="1"/>
    <xf numFmtId="0" fontId="55" fillId="7" borderId="1" xfId="0" applyFont="1" applyFill="1" applyBorder="1"/>
    <xf numFmtId="164" fontId="56" fillId="0" borderId="1" xfId="1" applyFont="1" applyBorder="1"/>
    <xf numFmtId="164" fontId="56" fillId="0" borderId="1" xfId="1" applyFont="1" applyFill="1" applyBorder="1"/>
    <xf numFmtId="0" fontId="6" fillId="0" borderId="0" xfId="0" applyFont="1" applyAlignment="1">
      <alignment horizontal="center"/>
    </xf>
    <xf numFmtId="0" fontId="6" fillId="0" borderId="1" xfId="0" applyFont="1" applyBorder="1" applyAlignment="1">
      <alignment horizontal="center" vertical="center" wrapText="1"/>
    </xf>
    <xf numFmtId="0" fontId="6" fillId="3" borderId="6"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32" fillId="0" borderId="0" xfId="21" applyFont="1" applyAlignment="1">
      <alignment horizontal="right" wrapText="1"/>
    </xf>
    <xf numFmtId="0" fontId="34" fillId="0" borderId="0" xfId="0" applyFont="1" applyAlignment="1">
      <alignment horizontal="center" vertical="top"/>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4" fontId="15" fillId="0" borderId="3" xfId="0" applyNumberFormat="1" applyFont="1" applyBorder="1" applyAlignment="1">
      <alignment horizontal="right" vertical="center"/>
    </xf>
    <xf numFmtId="4" fontId="15" fillId="0" borderId="4" xfId="0" applyNumberFormat="1" applyFont="1" applyBorder="1" applyAlignment="1">
      <alignment horizontal="right" vertical="center"/>
    </xf>
    <xf numFmtId="0" fontId="19" fillId="0" borderId="4" xfId="0" applyFont="1" applyBorder="1" applyAlignment="1">
      <alignment horizontal="center" vertical="center"/>
    </xf>
    <xf numFmtId="4" fontId="15" fillId="0" borderId="3" xfId="0" applyNumberFormat="1" applyFont="1" applyBorder="1" applyAlignment="1">
      <alignment horizontal="center" vertical="center"/>
    </xf>
    <xf numFmtId="4" fontId="15" fillId="0" borderId="4" xfId="0" applyNumberFormat="1" applyFont="1" applyBorder="1" applyAlignment="1">
      <alignment horizontal="center" vertical="center"/>
    </xf>
    <xf numFmtId="0" fontId="19" fillId="0" borderId="3" xfId="0" applyFont="1" applyBorder="1" applyAlignment="1">
      <alignment horizontal="left" vertical="center" wrapText="1"/>
    </xf>
    <xf numFmtId="0" fontId="19" fillId="0" borderId="4" xfId="0" applyFont="1" applyBorder="1" applyAlignment="1">
      <alignment horizontal="left"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2" fontId="15" fillId="0" borderId="3" xfId="0" applyNumberFormat="1" applyFont="1" applyBorder="1" applyAlignment="1">
      <alignment horizontal="center" vertical="center"/>
    </xf>
    <xf numFmtId="2" fontId="15" fillId="0" borderId="4" xfId="0" applyNumberFormat="1" applyFont="1" applyBorder="1" applyAlignment="1">
      <alignment horizontal="center" vertical="center"/>
    </xf>
    <xf numFmtId="0" fontId="4" fillId="0" borderId="0" xfId="21" applyFont="1" applyAlignment="1">
      <alignment horizontal="right" wrapText="1"/>
    </xf>
    <xf numFmtId="0" fontId="6" fillId="0" borderId="0" xfId="0" applyFont="1" applyAlignment="1">
      <alignment horizontal="center" vertical="center" wrapText="1"/>
    </xf>
    <xf numFmtId="0" fontId="11" fillId="0" borderId="8" xfId="0" applyFont="1" applyBorder="1" applyAlignment="1">
      <alignment horizontal="center" vertical="center" wrapText="1"/>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33" fillId="0" borderId="0" xfId="0" applyFont="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3" fillId="0" borderId="0" xfId="0" applyFont="1" applyAlignment="1">
      <alignment horizontal="center" vertical="center"/>
    </xf>
    <xf numFmtId="0" fontId="27" fillId="0" borderId="8" xfId="0" applyFont="1" applyBorder="1" applyAlignment="1">
      <alignment horizontal="center" vertical="center"/>
    </xf>
    <xf numFmtId="0" fontId="42" fillId="0" borderId="4" xfId="0" applyFont="1" applyBorder="1" applyAlignment="1">
      <alignment horizontal="center" vertical="center" wrapText="1"/>
    </xf>
    <xf numFmtId="0" fontId="42" fillId="0" borderId="4" xfId="0" applyFont="1" applyBorder="1" applyAlignment="1">
      <alignment horizontal="left"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7" fillId="0" borderId="6" xfId="0" applyFont="1" applyBorder="1" applyAlignment="1">
      <alignment horizontal="left"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170" fontId="19" fillId="2" borderId="3" xfId="0" applyNumberFormat="1" applyFont="1" applyFill="1" applyBorder="1" applyAlignment="1">
      <alignment vertical="center"/>
    </xf>
    <xf numFmtId="0" fontId="42" fillId="0" borderId="4" xfId="0" applyFont="1" applyBorder="1"/>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7" fillId="0" borderId="0" xfId="0" applyFont="1" applyAlignment="1">
      <alignment horizont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164" fontId="17" fillId="0" borderId="1" xfId="1" applyFont="1" applyFill="1" applyBorder="1" applyAlignment="1">
      <alignment horizontal="center" vertical="center" wrapText="1"/>
    </xf>
    <xf numFmtId="166" fontId="17" fillId="0" borderId="1" xfId="1" applyNumberFormat="1" applyFont="1" applyFill="1" applyBorder="1" applyAlignment="1">
      <alignment horizontal="center" vertical="center" wrapText="1"/>
    </xf>
    <xf numFmtId="0" fontId="4" fillId="0" borderId="0" xfId="0" applyFont="1" applyAlignment="1">
      <alignment horizontal="center"/>
    </xf>
    <xf numFmtId="0" fontId="4" fillId="0" borderId="6" xfId="0" applyFont="1" applyBorder="1" applyAlignment="1">
      <alignment horizontal="left"/>
    </xf>
    <xf numFmtId="0" fontId="4" fillId="0" borderId="5" xfId="0" applyFont="1" applyBorder="1" applyAlignment="1">
      <alignment horizontal="left"/>
    </xf>
    <xf numFmtId="0" fontId="4" fillId="0" borderId="7" xfId="0" applyFont="1" applyBorder="1" applyAlignment="1">
      <alignment horizontal="left"/>
    </xf>
    <xf numFmtId="3" fontId="6" fillId="0" borderId="1" xfId="0" applyNumberFormat="1" applyFont="1" applyBorder="1" applyAlignment="1">
      <alignment horizontal="center" vertical="center" wrapText="1"/>
    </xf>
    <xf numFmtId="0" fontId="4" fillId="0" borderId="0" xfId="0" applyFont="1" applyAlignment="1">
      <alignment horizontal="center" wrapText="1"/>
    </xf>
    <xf numFmtId="0" fontId="40" fillId="0" borderId="1" xfId="0" applyFont="1" applyBorder="1" applyAlignment="1">
      <alignment horizontal="left"/>
    </xf>
    <xf numFmtId="0" fontId="30" fillId="0" borderId="1" xfId="0" applyFont="1" applyBorder="1" applyAlignment="1">
      <alignment horizontal="center" vertical="center" wrapText="1"/>
    </xf>
    <xf numFmtId="0" fontId="40" fillId="0" borderId="0" xfId="0" applyFont="1" applyAlignment="1">
      <alignment horizontal="center" vertical="top"/>
    </xf>
    <xf numFmtId="0" fontId="30" fillId="0" borderId="1" xfId="2" applyFont="1" applyBorder="1" applyAlignment="1">
      <alignment horizontal="center" vertical="center"/>
    </xf>
    <xf numFmtId="0" fontId="30" fillId="0" borderId="1" xfId="2" applyFont="1" applyBorder="1" applyAlignment="1">
      <alignment horizontal="left"/>
    </xf>
    <xf numFmtId="0" fontId="30" fillId="0" borderId="1" xfId="0" applyFont="1" applyBorder="1" applyAlignment="1">
      <alignment horizontal="left" vertical="center"/>
    </xf>
    <xf numFmtId="0" fontId="30" fillId="0" borderId="1" xfId="2" applyFont="1" applyBorder="1" applyAlignment="1">
      <alignment horizontal="center" vertical="center" wrapText="1"/>
    </xf>
    <xf numFmtId="0" fontId="30" fillId="0" borderId="1" xfId="2" applyFont="1" applyBorder="1" applyAlignment="1">
      <alignment horizontal="left" vertical="center"/>
    </xf>
    <xf numFmtId="0" fontId="30" fillId="0" borderId="1" xfId="2" applyFont="1" applyBorder="1" applyAlignment="1">
      <alignment horizontal="center" wrapText="1"/>
    </xf>
    <xf numFmtId="0" fontId="4" fillId="0" borderId="0" xfId="21" applyFont="1" applyAlignment="1">
      <alignment horizontal="right"/>
    </xf>
    <xf numFmtId="0" fontId="33" fillId="0" borderId="0" xfId="21" applyFont="1" applyAlignment="1">
      <alignment horizontal="center" vertical="center"/>
    </xf>
    <xf numFmtId="0" fontId="33" fillId="0" borderId="0" xfId="21" applyFont="1" applyAlignment="1">
      <alignment horizontal="center" vertical="center" wrapText="1"/>
    </xf>
    <xf numFmtId="0" fontId="11" fillId="0" borderId="0" xfId="21" applyFont="1" applyAlignment="1">
      <alignment horizontal="right" vertical="center"/>
    </xf>
    <xf numFmtId="0" fontId="15" fillId="0" borderId="16" xfId="21" applyFont="1" applyBorder="1" applyAlignment="1">
      <alignment vertical="center" wrapText="1"/>
    </xf>
    <xf numFmtId="4" fontId="56" fillId="0" borderId="0" xfId="0" applyNumberFormat="1" applyFont="1" applyAlignment="1">
      <alignment horizontal="center" vertical="center" wrapText="1"/>
    </xf>
    <xf numFmtId="4" fontId="56" fillId="0" borderId="1" xfId="0" applyNumberFormat="1" applyFont="1" applyBorder="1" applyAlignment="1">
      <alignment horizontal="center" wrapText="1"/>
    </xf>
    <xf numFmtId="4" fontId="56" fillId="0" borderId="0" xfId="0" applyNumberFormat="1" applyFont="1" applyAlignment="1">
      <alignment horizontal="center" wrapText="1"/>
    </xf>
    <xf numFmtId="4" fontId="55" fillId="0" borderId="18" xfId="0" applyNumberFormat="1" applyFont="1" applyBorder="1" applyAlignment="1">
      <alignment horizontal="center" vertical="center" wrapText="1"/>
    </xf>
    <xf numFmtId="4" fontId="57" fillId="0" borderId="0" xfId="0" applyNumberFormat="1" applyFont="1" applyAlignment="1">
      <alignment horizontal="center" vertical="center" wrapText="1"/>
    </xf>
    <xf numFmtId="164" fontId="55" fillId="0" borderId="3" xfId="1" applyFont="1" applyBorder="1" applyAlignment="1">
      <alignment horizontal="right"/>
    </xf>
    <xf numFmtId="164" fontId="55" fillId="0" borderId="4" xfId="1" applyFont="1" applyBorder="1" applyAlignment="1">
      <alignment horizontal="right"/>
    </xf>
    <xf numFmtId="0" fontId="61" fillId="0" borderId="18" xfId="0" applyFont="1" applyBorder="1" applyAlignment="1">
      <alignment horizontal="center" vertical="center" wrapText="1"/>
    </xf>
    <xf numFmtId="4" fontId="57" fillId="0" borderId="0" xfId="0" applyNumberFormat="1" applyFont="1" applyAlignment="1">
      <alignment horizontal="center" wrapText="1"/>
    </xf>
    <xf numFmtId="0" fontId="47" fillId="0" borderId="1" xfId="27" applyFont="1" applyBorder="1" applyAlignment="1">
      <alignment horizontal="center"/>
    </xf>
    <xf numFmtId="0" fontId="47" fillId="0" borderId="1" xfId="27" applyFont="1" applyBorder="1" applyAlignment="1">
      <alignment horizontal="center" wrapText="1"/>
    </xf>
    <xf numFmtId="0" fontId="30" fillId="0" borderId="1" xfId="27" applyFont="1" applyBorder="1" applyAlignment="1">
      <alignment horizontal="center" vertical="center" wrapText="1"/>
    </xf>
    <xf numFmtId="0" fontId="50" fillId="0" borderId="1" xfId="27" applyFont="1" applyBorder="1" applyAlignment="1">
      <alignment horizontal="center" vertical="center" wrapText="1"/>
    </xf>
    <xf numFmtId="3" fontId="48" fillId="0" borderId="1" xfId="27" applyNumberFormat="1" applyFont="1" applyBorder="1" applyAlignment="1">
      <alignment horizontal="center" vertical="top" wrapText="1"/>
    </xf>
    <xf numFmtId="0" fontId="48" fillId="0" borderId="1" xfId="27" applyFont="1" applyBorder="1" applyAlignment="1">
      <alignment horizontal="center" vertical="top" wrapText="1"/>
    </xf>
    <xf numFmtId="49" fontId="30" fillId="0" borderId="1" xfId="27" applyNumberFormat="1" applyFont="1" applyBorder="1" applyAlignment="1">
      <alignment horizontal="center" vertical="center" wrapText="1"/>
    </xf>
    <xf numFmtId="0" fontId="49" fillId="0" borderId="1" xfId="27" applyFont="1" applyBorder="1" applyAlignment="1">
      <alignment horizontal="center" vertical="center" wrapText="1"/>
    </xf>
    <xf numFmtId="0" fontId="49" fillId="0" borderId="1" xfId="27" applyFont="1" applyBorder="1" applyAlignment="1">
      <alignment horizontal="center" vertical="center"/>
    </xf>
    <xf numFmtId="3" fontId="48" fillId="0" borderId="1" xfId="27" applyNumberFormat="1" applyFont="1" applyBorder="1" applyAlignment="1">
      <alignment horizontal="center" vertical="center" wrapText="1"/>
    </xf>
    <xf numFmtId="3" fontId="47" fillId="0" borderId="1" xfId="27" applyNumberFormat="1" applyFont="1" applyBorder="1" applyAlignment="1">
      <alignment horizontal="center" vertical="center" wrapText="1"/>
    </xf>
    <xf numFmtId="0" fontId="47" fillId="0" borderId="1" xfId="27" applyFont="1" applyBorder="1" applyAlignment="1">
      <alignment horizontal="center" vertical="center" wrapText="1"/>
    </xf>
    <xf numFmtId="0" fontId="47" fillId="0" borderId="1" xfId="27" applyFont="1" applyBorder="1" applyAlignment="1">
      <alignment horizontal="center" vertical="top" wrapText="1"/>
    </xf>
    <xf numFmtId="0" fontId="44" fillId="0" borderId="0" xfId="27" applyFont="1" applyAlignment="1">
      <alignment horizontal="left" vertical="center"/>
    </xf>
    <xf numFmtId="0" fontId="4" fillId="0" borderId="0" xfId="27" applyFont="1" applyAlignment="1">
      <alignment horizontal="center" wrapText="1"/>
    </xf>
    <xf numFmtId="0" fontId="45" fillId="0" borderId="0" xfId="27" applyFont="1" applyAlignment="1">
      <alignment horizontal="center" vertical="center"/>
    </xf>
    <xf numFmtId="0" fontId="3" fillId="0" borderId="0" xfId="27" applyFont="1" applyAlignment="1">
      <alignment horizontal="center" vertical="center"/>
    </xf>
  </cellXfs>
  <cellStyles count="29">
    <cellStyle name="Comma" xfId="1" builtinId="3"/>
    <cellStyle name="Comma [0] 4" xfId="17" xr:uid="{00000000-0005-0000-0000-000001000000}"/>
    <cellStyle name="Comma 13 3" xfId="11" xr:uid="{00000000-0005-0000-0000-000002000000}"/>
    <cellStyle name="Comma 2" xfId="5" xr:uid="{00000000-0005-0000-0000-000003000000}"/>
    <cellStyle name="Comma 2 2 3" xfId="19" xr:uid="{00000000-0005-0000-0000-000004000000}"/>
    <cellStyle name="Comma 21" xfId="18" xr:uid="{00000000-0005-0000-0000-000005000000}"/>
    <cellStyle name="Comma 26" xfId="12" xr:uid="{00000000-0005-0000-0000-000006000000}"/>
    <cellStyle name="Comma 27" xfId="14" xr:uid="{00000000-0005-0000-0000-000007000000}"/>
    <cellStyle name="Comma 3" xfId="16" xr:uid="{00000000-0005-0000-0000-000008000000}"/>
    <cellStyle name="Comma 31" xfId="10" xr:uid="{00000000-0005-0000-0000-000009000000}"/>
    <cellStyle name="Comma 4" xfId="23" xr:uid="{00000000-0005-0000-0000-00000A000000}"/>
    <cellStyle name="Comma 5" xfId="28" xr:uid="{00000000-0005-0000-0000-00000B000000}"/>
    <cellStyle name="Normal" xfId="0" builtinId="0"/>
    <cellStyle name="Normal 10 5" xfId="13" xr:uid="{00000000-0005-0000-0000-00000D000000}"/>
    <cellStyle name="Normal 2" xfId="2" xr:uid="{00000000-0005-0000-0000-00000E000000}"/>
    <cellStyle name="Normal 2 10" xfId="8" xr:uid="{00000000-0005-0000-0000-00000F000000}"/>
    <cellStyle name="Normal 2 3 2" xfId="22" xr:uid="{00000000-0005-0000-0000-000010000000}"/>
    <cellStyle name="Normal 2 3 3" xfId="3" xr:uid="{00000000-0005-0000-0000-000011000000}"/>
    <cellStyle name="Normal 2_TK hang nam" xfId="6" xr:uid="{00000000-0005-0000-0000-000012000000}"/>
    <cellStyle name="Normal 22" xfId="9" xr:uid="{00000000-0005-0000-0000-000013000000}"/>
    <cellStyle name="Normal 3" xfId="7" xr:uid="{00000000-0005-0000-0000-000014000000}"/>
    <cellStyle name="Normal 4" xfId="4" xr:uid="{00000000-0005-0000-0000-000015000000}"/>
    <cellStyle name="Normal 4 2" xfId="25" xr:uid="{00000000-0005-0000-0000-000016000000}"/>
    <cellStyle name="Normal 5" xfId="15" xr:uid="{00000000-0005-0000-0000-000017000000}"/>
    <cellStyle name="Normal 6" xfId="21" xr:uid="{00000000-0005-0000-0000-000018000000}"/>
    <cellStyle name="Normal 6 5" xfId="20" xr:uid="{00000000-0005-0000-0000-000019000000}"/>
    <cellStyle name="Normal 7" xfId="27" xr:uid="{00000000-0005-0000-0000-00001A000000}"/>
    <cellStyle name="Normal_PL 08_BCKT Ha Noi 2012_ lan 2 (sua ngay 17.10)_sua di ket luan 16 11" xfId="26" xr:uid="{00000000-0005-0000-0000-00001B000000}"/>
    <cellStyle name="Percent" xfId="24"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6"/>
  <sheetViews>
    <sheetView tabSelected="1" view="pageBreakPreview" zoomScale="110" zoomScaleNormal="100" workbookViewId="0">
      <selection activeCell="A11" sqref="A11"/>
    </sheetView>
  </sheetViews>
  <sheetFormatPr defaultColWidth="9.09765625" defaultRowHeight="15.6"/>
  <cols>
    <col min="1" max="1" width="81.5" style="13" customWidth="1"/>
    <col min="2" max="2" width="10.5" style="30" customWidth="1"/>
    <col min="3" max="16384" width="9.09765625" style="12"/>
  </cols>
  <sheetData>
    <row r="1" spans="1:2">
      <c r="A1" s="31" t="s">
        <v>238</v>
      </c>
    </row>
    <row r="2" spans="1:2">
      <c r="A2" s="31"/>
    </row>
    <row r="3" spans="1:2">
      <c r="A3" s="6" t="s">
        <v>6</v>
      </c>
      <c r="B3" s="6"/>
    </row>
    <row r="4" spans="1:2">
      <c r="A4" s="33"/>
      <c r="B4" s="33"/>
    </row>
    <row r="5" spans="1:2" ht="15" customHeight="1">
      <c r="A5" s="6" t="s">
        <v>7</v>
      </c>
    </row>
    <row r="6" spans="1:2" ht="31.2">
      <c r="A6" s="67" t="s">
        <v>160</v>
      </c>
    </row>
    <row r="7" spans="1:2">
      <c r="A7" s="13" t="s">
        <v>60</v>
      </c>
    </row>
    <row r="8" spans="1:2">
      <c r="A8" s="13" t="s">
        <v>61</v>
      </c>
    </row>
    <row r="9" spans="1:2">
      <c r="A9" s="13" t="s">
        <v>62</v>
      </c>
    </row>
    <row r="10" spans="1:2">
      <c r="A10" s="13" t="s">
        <v>63</v>
      </c>
    </row>
    <row r="11" spans="1:2" s="67" customFormat="1" ht="31.2">
      <c r="A11" s="67" t="s">
        <v>159</v>
      </c>
    </row>
    <row r="12" spans="1:2">
      <c r="A12" s="13" t="s">
        <v>163</v>
      </c>
    </row>
    <row r="13" spans="1:2">
      <c r="A13" s="13" t="s">
        <v>164</v>
      </c>
    </row>
    <row r="14" spans="1:2">
      <c r="A14" s="13" t="s">
        <v>165</v>
      </c>
    </row>
    <row r="15" spans="1:2">
      <c r="A15" s="13" t="s">
        <v>166</v>
      </c>
    </row>
    <row r="16" spans="1:2">
      <c r="A16" s="13" t="s">
        <v>1305</v>
      </c>
    </row>
  </sheetData>
  <pageMargins left="0.93" right="0.67" top="0.75" bottom="0.43" header="0.3" footer="0.3"/>
  <pageSetup paperSize="9" scale="96" fitToHeight="0" orientation="portrait" horizontalDpi="203" verticalDpi="20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1"/>
  <sheetViews>
    <sheetView view="pageBreakPreview" zoomScale="60" zoomScaleNormal="55" workbookViewId="0">
      <selection activeCell="J12" sqref="J12"/>
    </sheetView>
  </sheetViews>
  <sheetFormatPr defaultColWidth="9" defaultRowHeight="15.6"/>
  <cols>
    <col min="1" max="1" width="9" style="1" bestFit="1" customWidth="1"/>
    <col min="2" max="2" width="17" style="1" customWidth="1"/>
    <col min="3" max="3" width="9" style="1"/>
    <col min="4" max="4" width="14.69921875" style="1" customWidth="1"/>
    <col min="5" max="5" width="18.5" style="1" customWidth="1"/>
    <col min="6" max="6" width="9" style="1" bestFit="1" customWidth="1"/>
    <col min="7" max="7" width="16.09765625" style="1" customWidth="1"/>
    <col min="8" max="8" width="13.796875" style="1" customWidth="1"/>
    <col min="9" max="9" width="9" style="1" bestFit="1" customWidth="1"/>
    <col min="10" max="10" width="15.69921875" style="1" customWidth="1"/>
    <col min="11" max="11" width="13.69921875" style="1" customWidth="1"/>
    <col min="12" max="12" width="14.296875" style="1" customWidth="1"/>
    <col min="13" max="16384" width="9" style="1"/>
  </cols>
  <sheetData>
    <row r="1" spans="1:12">
      <c r="L1" s="36" t="s">
        <v>1018</v>
      </c>
    </row>
    <row r="2" spans="1:12" s="3" customFormat="1">
      <c r="A2" s="513" t="s">
        <v>793</v>
      </c>
      <c r="B2" s="513"/>
      <c r="C2" s="513"/>
      <c r="D2" s="513"/>
      <c r="E2" s="513"/>
      <c r="F2" s="513"/>
      <c r="G2" s="513"/>
      <c r="H2" s="513"/>
      <c r="I2" s="513"/>
      <c r="J2" s="513"/>
      <c r="K2" s="513"/>
      <c r="L2" s="513"/>
    </row>
    <row r="4" spans="1:12" ht="62.4">
      <c r="A4" s="153" t="s">
        <v>3</v>
      </c>
      <c r="B4" s="153" t="s">
        <v>451</v>
      </c>
      <c r="C4" s="153" t="s">
        <v>452</v>
      </c>
      <c r="D4" s="153" t="s">
        <v>453</v>
      </c>
      <c r="E4" s="153" t="s">
        <v>454</v>
      </c>
      <c r="F4" s="153" t="s">
        <v>794</v>
      </c>
      <c r="G4" s="154" t="s">
        <v>795</v>
      </c>
      <c r="H4" s="154" t="s">
        <v>796</v>
      </c>
      <c r="I4" s="153" t="s">
        <v>797</v>
      </c>
      <c r="J4" s="153" t="s">
        <v>800</v>
      </c>
      <c r="K4" s="154" t="s">
        <v>798</v>
      </c>
      <c r="L4" s="154" t="s">
        <v>799</v>
      </c>
    </row>
    <row r="5" spans="1:12" s="3" customFormat="1">
      <c r="A5" s="514" t="s">
        <v>9</v>
      </c>
      <c r="B5" s="515"/>
      <c r="C5" s="515"/>
      <c r="D5" s="515"/>
      <c r="E5" s="515"/>
      <c r="F5" s="515"/>
      <c r="G5" s="515"/>
      <c r="H5" s="515"/>
      <c r="I5" s="515"/>
      <c r="J5" s="515"/>
      <c r="K5" s="515"/>
      <c r="L5" s="516"/>
    </row>
    <row r="6" spans="1:12" ht="46.8">
      <c r="A6" s="145">
        <v>1</v>
      </c>
      <c r="B6" s="145" t="s">
        <v>777</v>
      </c>
      <c r="C6" s="145" t="s">
        <v>469</v>
      </c>
      <c r="D6" s="145" t="s">
        <v>778</v>
      </c>
      <c r="E6" s="145" t="s">
        <v>706</v>
      </c>
      <c r="F6" s="145">
        <v>30.4</v>
      </c>
      <c r="G6" s="146">
        <v>28703987</v>
      </c>
      <c r="H6" s="146">
        <v>1040000</v>
      </c>
      <c r="I6" s="145">
        <v>29.8</v>
      </c>
      <c r="J6" s="147" t="s">
        <v>779</v>
      </c>
      <c r="K6" s="148">
        <v>1170755</v>
      </c>
      <c r="L6" s="152">
        <v>130755</v>
      </c>
    </row>
    <row r="7" spans="1:12" ht="46.8">
      <c r="A7" s="145">
        <v>2</v>
      </c>
      <c r="B7" s="145" t="s">
        <v>761</v>
      </c>
      <c r="C7" s="145" t="s">
        <v>469</v>
      </c>
      <c r="D7" s="145" t="s">
        <v>536</v>
      </c>
      <c r="E7" s="145" t="s">
        <v>537</v>
      </c>
      <c r="F7" s="145">
        <v>7</v>
      </c>
      <c r="G7" s="146">
        <v>4480000</v>
      </c>
      <c r="H7" s="146">
        <v>160000</v>
      </c>
      <c r="I7" s="145">
        <v>28</v>
      </c>
      <c r="J7" s="147">
        <v>44835</v>
      </c>
      <c r="K7" s="148">
        <v>214682</v>
      </c>
      <c r="L7" s="152">
        <v>54682</v>
      </c>
    </row>
    <row r="8" spans="1:12" ht="46.8">
      <c r="A8" s="145">
        <v>3</v>
      </c>
      <c r="B8" s="145" t="s">
        <v>762</v>
      </c>
      <c r="C8" s="145" t="s">
        <v>469</v>
      </c>
      <c r="D8" s="145" t="s">
        <v>763</v>
      </c>
      <c r="E8" s="145" t="s">
        <v>546</v>
      </c>
      <c r="F8" s="145">
        <v>1</v>
      </c>
      <c r="G8" s="146">
        <v>550000</v>
      </c>
      <c r="H8" s="146">
        <v>27000</v>
      </c>
      <c r="I8" s="145">
        <v>21</v>
      </c>
      <c r="J8" s="147" t="s">
        <v>780</v>
      </c>
      <c r="K8" s="148">
        <v>49039</v>
      </c>
      <c r="L8" s="152">
        <v>22039</v>
      </c>
    </row>
    <row r="9" spans="1:12" ht="78">
      <c r="A9" s="145">
        <v>4</v>
      </c>
      <c r="B9" s="145" t="s">
        <v>765</v>
      </c>
      <c r="C9" s="145" t="s">
        <v>469</v>
      </c>
      <c r="D9" s="145" t="s">
        <v>553</v>
      </c>
      <c r="E9" s="145" t="s">
        <v>554</v>
      </c>
      <c r="F9" s="145">
        <v>10.5</v>
      </c>
      <c r="G9" s="146">
        <v>3776459</v>
      </c>
      <c r="H9" s="146">
        <v>150000</v>
      </c>
      <c r="I9" s="145">
        <v>25</v>
      </c>
      <c r="J9" s="147" t="s">
        <v>781</v>
      </c>
      <c r="K9" s="148">
        <v>182849.11</v>
      </c>
      <c r="L9" s="152">
        <v>32849.109999999986</v>
      </c>
    </row>
    <row r="10" spans="1:12" ht="46.8">
      <c r="A10" s="145">
        <v>5</v>
      </c>
      <c r="B10" s="145" t="s">
        <v>782</v>
      </c>
      <c r="C10" s="145" t="s">
        <v>469</v>
      </c>
      <c r="D10" s="145" t="s">
        <v>590</v>
      </c>
      <c r="E10" s="145" t="s">
        <v>591</v>
      </c>
      <c r="F10" s="145">
        <v>1.5</v>
      </c>
      <c r="G10" s="146">
        <v>319391</v>
      </c>
      <c r="H10" s="146">
        <v>23000</v>
      </c>
      <c r="I10" s="145">
        <v>14</v>
      </c>
      <c r="J10" s="147" t="s">
        <v>783</v>
      </c>
      <c r="K10" s="148">
        <v>29772</v>
      </c>
      <c r="L10" s="152">
        <v>6772</v>
      </c>
    </row>
    <row r="11" spans="1:12" ht="62.4">
      <c r="A11" s="145">
        <v>6</v>
      </c>
      <c r="B11" s="145" t="s">
        <v>770</v>
      </c>
      <c r="C11" s="145" t="s">
        <v>469</v>
      </c>
      <c r="D11" s="145" t="s">
        <v>602</v>
      </c>
      <c r="E11" s="145" t="s">
        <v>603</v>
      </c>
      <c r="F11" s="145">
        <v>5.66</v>
      </c>
      <c r="G11" s="146">
        <v>2002869</v>
      </c>
      <c r="H11" s="146">
        <v>135000</v>
      </c>
      <c r="I11" s="145">
        <v>18</v>
      </c>
      <c r="J11" s="147">
        <v>44835</v>
      </c>
      <c r="K11" s="148">
        <v>246254</v>
      </c>
      <c r="L11" s="152">
        <v>111254</v>
      </c>
    </row>
    <row r="12" spans="1:12" ht="46.8">
      <c r="A12" s="145">
        <v>7</v>
      </c>
      <c r="B12" s="145" t="s">
        <v>773</v>
      </c>
      <c r="C12" s="145" t="s">
        <v>469</v>
      </c>
      <c r="D12" s="145" t="s">
        <v>610</v>
      </c>
      <c r="E12" s="145" t="s">
        <v>611</v>
      </c>
      <c r="F12" s="145">
        <v>8.1999999999999993</v>
      </c>
      <c r="G12" s="146">
        <v>1601719</v>
      </c>
      <c r="H12" s="146">
        <v>70000</v>
      </c>
      <c r="I12" s="145">
        <v>24</v>
      </c>
      <c r="J12" s="147" t="s">
        <v>784</v>
      </c>
      <c r="K12" s="148">
        <v>82667</v>
      </c>
      <c r="L12" s="152">
        <v>12667</v>
      </c>
    </row>
    <row r="13" spans="1:12" s="3" customFormat="1">
      <c r="A13" s="514" t="s">
        <v>69</v>
      </c>
      <c r="B13" s="515"/>
      <c r="C13" s="515"/>
      <c r="D13" s="515"/>
      <c r="E13" s="515"/>
      <c r="F13" s="515"/>
      <c r="G13" s="515"/>
      <c r="H13" s="515"/>
      <c r="I13" s="515"/>
      <c r="J13" s="515"/>
      <c r="K13" s="515"/>
      <c r="L13" s="516"/>
    </row>
    <row r="14" spans="1:12" ht="46.8">
      <c r="A14" s="145">
        <v>1</v>
      </c>
      <c r="B14" s="145" t="s">
        <v>777</v>
      </c>
      <c r="C14" s="145" t="s">
        <v>469</v>
      </c>
      <c r="D14" s="145" t="s">
        <v>778</v>
      </c>
      <c r="E14" s="145" t="s">
        <v>706</v>
      </c>
      <c r="F14" s="145">
        <v>30.4</v>
      </c>
      <c r="G14" s="146">
        <v>28703987</v>
      </c>
      <c r="H14" s="146">
        <v>1040000</v>
      </c>
      <c r="I14" s="145">
        <v>29.8</v>
      </c>
      <c r="J14" s="147" t="s">
        <v>785</v>
      </c>
      <c r="K14" s="148">
        <v>1090760</v>
      </c>
      <c r="L14" s="152">
        <v>50760</v>
      </c>
    </row>
    <row r="15" spans="1:12" ht="46.8">
      <c r="A15" s="145">
        <v>2</v>
      </c>
      <c r="B15" s="145" t="s">
        <v>786</v>
      </c>
      <c r="C15" s="145" t="s">
        <v>721</v>
      </c>
      <c r="D15" s="145" t="s">
        <v>722</v>
      </c>
      <c r="E15" s="145" t="s">
        <v>723</v>
      </c>
      <c r="F15" s="145">
        <v>490</v>
      </c>
      <c r="G15" s="146">
        <v>14507516</v>
      </c>
      <c r="H15" s="146">
        <v>512700</v>
      </c>
      <c r="I15" s="145">
        <v>29</v>
      </c>
      <c r="J15" s="147" t="s">
        <v>787</v>
      </c>
      <c r="K15" s="148">
        <v>551250</v>
      </c>
      <c r="L15" s="152">
        <v>38550</v>
      </c>
    </row>
    <row r="16" spans="1:12" ht="46.8">
      <c r="A16" s="145">
        <v>3</v>
      </c>
      <c r="B16" s="145" t="s">
        <v>788</v>
      </c>
      <c r="C16" s="145" t="s">
        <v>469</v>
      </c>
      <c r="D16" s="145" t="s">
        <v>789</v>
      </c>
      <c r="E16" s="145" t="s">
        <v>485</v>
      </c>
      <c r="F16" s="145">
        <v>9.02</v>
      </c>
      <c r="G16" s="146">
        <v>3245752</v>
      </c>
      <c r="H16" s="146">
        <v>77000</v>
      </c>
      <c r="I16" s="145">
        <v>21</v>
      </c>
      <c r="J16" s="147">
        <v>45200</v>
      </c>
      <c r="K16" s="148">
        <v>94224</v>
      </c>
      <c r="L16" s="152">
        <v>17224</v>
      </c>
    </row>
    <row r="17" spans="1:12" ht="46.8">
      <c r="A17" s="145">
        <v>4</v>
      </c>
      <c r="B17" s="145" t="s">
        <v>761</v>
      </c>
      <c r="C17" s="145" t="s">
        <v>469</v>
      </c>
      <c r="D17" s="145" t="s">
        <v>536</v>
      </c>
      <c r="E17" s="145" t="s">
        <v>537</v>
      </c>
      <c r="F17" s="145">
        <v>7</v>
      </c>
      <c r="G17" s="146">
        <v>4480000</v>
      </c>
      <c r="H17" s="146">
        <v>160000</v>
      </c>
      <c r="I17" s="145">
        <v>28</v>
      </c>
      <c r="J17" s="147">
        <v>45047</v>
      </c>
      <c r="K17" s="148">
        <v>210684.3</v>
      </c>
      <c r="L17" s="152">
        <v>50684.299999999988</v>
      </c>
    </row>
    <row r="18" spans="1:12" ht="46.8">
      <c r="A18" s="145">
        <v>5</v>
      </c>
      <c r="B18" s="145" t="s">
        <v>762</v>
      </c>
      <c r="C18" s="145" t="s">
        <v>469</v>
      </c>
      <c r="D18" s="145" t="s">
        <v>763</v>
      </c>
      <c r="E18" s="145" t="s">
        <v>546</v>
      </c>
      <c r="F18" s="145">
        <v>1</v>
      </c>
      <c r="G18" s="146">
        <v>550000</v>
      </c>
      <c r="H18" s="146">
        <v>27000</v>
      </c>
      <c r="I18" s="145">
        <v>21</v>
      </c>
      <c r="J18" s="147" t="s">
        <v>790</v>
      </c>
      <c r="K18" s="148">
        <v>45474</v>
      </c>
      <c r="L18" s="152">
        <v>18474</v>
      </c>
    </row>
    <row r="19" spans="1:12" ht="78">
      <c r="A19" s="145">
        <v>6</v>
      </c>
      <c r="B19" s="145" t="s">
        <v>765</v>
      </c>
      <c r="C19" s="145" t="s">
        <v>469</v>
      </c>
      <c r="D19" s="145" t="s">
        <v>553</v>
      </c>
      <c r="E19" s="145" t="s">
        <v>554</v>
      </c>
      <c r="F19" s="145">
        <v>10.5</v>
      </c>
      <c r="G19" s="146">
        <v>3776459</v>
      </c>
      <c r="H19" s="146">
        <v>150000</v>
      </c>
      <c r="I19" s="145">
        <v>25</v>
      </c>
      <c r="J19" s="147" t="s">
        <v>791</v>
      </c>
      <c r="K19" s="148">
        <v>193043.85200000001</v>
      </c>
      <c r="L19" s="152">
        <v>43043.852000000014</v>
      </c>
    </row>
    <row r="20" spans="1:12" ht="46.8">
      <c r="A20" s="145">
        <v>7</v>
      </c>
      <c r="B20" s="145" t="s">
        <v>769</v>
      </c>
      <c r="C20" s="145" t="s">
        <v>469</v>
      </c>
      <c r="D20" s="145" t="s">
        <v>586</v>
      </c>
      <c r="E20" s="145" t="s">
        <v>587</v>
      </c>
      <c r="F20" s="145">
        <v>7.2</v>
      </c>
      <c r="G20" s="146">
        <v>1875000</v>
      </c>
      <c r="H20" s="146">
        <v>75000</v>
      </c>
      <c r="I20" s="145">
        <v>25</v>
      </c>
      <c r="J20" s="147" t="s">
        <v>791</v>
      </c>
      <c r="K20" s="146">
        <v>86729</v>
      </c>
      <c r="L20" s="152">
        <v>11729</v>
      </c>
    </row>
    <row r="21" spans="1:12" ht="62.4">
      <c r="A21" s="145">
        <v>8</v>
      </c>
      <c r="B21" s="145" t="s">
        <v>770</v>
      </c>
      <c r="C21" s="145" t="s">
        <v>469</v>
      </c>
      <c r="D21" s="145" t="s">
        <v>602</v>
      </c>
      <c r="E21" s="145" t="s">
        <v>603</v>
      </c>
      <c r="F21" s="145">
        <v>5.66</v>
      </c>
      <c r="G21" s="146">
        <v>2002869</v>
      </c>
      <c r="H21" s="146">
        <v>135000</v>
      </c>
      <c r="I21" s="145">
        <v>18</v>
      </c>
      <c r="J21" s="147">
        <v>45047</v>
      </c>
      <c r="K21" s="146">
        <v>237680</v>
      </c>
      <c r="L21" s="152">
        <v>102680</v>
      </c>
    </row>
    <row r="22" spans="1:12" ht="62.4">
      <c r="A22" s="145">
        <v>9</v>
      </c>
      <c r="B22" s="145" t="s">
        <v>771</v>
      </c>
      <c r="C22" s="145" t="s">
        <v>469</v>
      </c>
      <c r="D22" s="145" t="s">
        <v>772</v>
      </c>
      <c r="E22" s="145" t="s">
        <v>607</v>
      </c>
      <c r="F22" s="145">
        <v>4.4000000000000004</v>
      </c>
      <c r="G22" s="146">
        <v>2300000</v>
      </c>
      <c r="H22" s="146">
        <v>100000</v>
      </c>
      <c r="I22" s="145">
        <v>23</v>
      </c>
      <c r="J22" s="147">
        <v>45200</v>
      </c>
      <c r="K22" s="148">
        <v>148804</v>
      </c>
      <c r="L22" s="152">
        <v>48804</v>
      </c>
    </row>
    <row r="23" spans="1:12" ht="46.8">
      <c r="A23" s="145">
        <v>10</v>
      </c>
      <c r="B23" s="145" t="s">
        <v>773</v>
      </c>
      <c r="C23" s="145" t="s">
        <v>469</v>
      </c>
      <c r="D23" s="145" t="s">
        <v>610</v>
      </c>
      <c r="E23" s="145" t="s">
        <v>611</v>
      </c>
      <c r="F23" s="145">
        <v>8.1999999999999993</v>
      </c>
      <c r="G23" s="146">
        <v>1601719</v>
      </c>
      <c r="H23" s="146">
        <v>70000</v>
      </c>
      <c r="I23" s="145">
        <v>24</v>
      </c>
      <c r="J23" s="147" t="s">
        <v>792</v>
      </c>
      <c r="K23" s="148">
        <v>90223</v>
      </c>
      <c r="L23" s="152">
        <v>20223</v>
      </c>
    </row>
    <row r="24" spans="1:12" ht="62.4">
      <c r="A24" s="145">
        <v>11</v>
      </c>
      <c r="B24" s="145" t="s">
        <v>776</v>
      </c>
      <c r="C24" s="145" t="s">
        <v>469</v>
      </c>
      <c r="D24" s="145" t="s">
        <v>622</v>
      </c>
      <c r="E24" s="145" t="s">
        <v>623</v>
      </c>
      <c r="F24" s="145">
        <v>5</v>
      </c>
      <c r="G24" s="146">
        <v>1846043</v>
      </c>
      <c r="H24" s="146">
        <v>77000</v>
      </c>
      <c r="I24" s="145">
        <v>24</v>
      </c>
      <c r="J24" s="147">
        <v>45170</v>
      </c>
      <c r="K24" s="148">
        <v>95660</v>
      </c>
      <c r="L24" s="152">
        <v>18660</v>
      </c>
    </row>
    <row r="25" spans="1:12" s="3" customFormat="1">
      <c r="A25" s="514" t="s">
        <v>70</v>
      </c>
      <c r="B25" s="515"/>
      <c r="C25" s="515"/>
      <c r="D25" s="515"/>
      <c r="E25" s="515"/>
      <c r="F25" s="515"/>
      <c r="G25" s="515"/>
      <c r="H25" s="515"/>
      <c r="I25" s="515"/>
      <c r="J25" s="515"/>
      <c r="K25" s="515"/>
      <c r="L25" s="516"/>
    </row>
    <row r="26" spans="1:12" ht="46.8">
      <c r="A26" s="145">
        <v>1</v>
      </c>
      <c r="B26" s="145" t="s">
        <v>757</v>
      </c>
      <c r="C26" s="145" t="s">
        <v>469</v>
      </c>
      <c r="D26" s="145" t="s">
        <v>476</v>
      </c>
      <c r="E26" s="145" t="s">
        <v>477</v>
      </c>
      <c r="F26" s="145">
        <v>7.27</v>
      </c>
      <c r="G26" s="146">
        <v>2083269</v>
      </c>
      <c r="H26" s="146">
        <v>102000</v>
      </c>
      <c r="I26" s="145">
        <v>20</v>
      </c>
      <c r="J26" s="147">
        <v>45413</v>
      </c>
      <c r="K26" s="148">
        <v>130437</v>
      </c>
      <c r="L26" s="148">
        <v>28437</v>
      </c>
    </row>
    <row r="27" spans="1:12" ht="46.8">
      <c r="A27" s="145">
        <v>2</v>
      </c>
      <c r="B27" s="149" t="s">
        <v>758</v>
      </c>
      <c r="C27" s="145" t="s">
        <v>469</v>
      </c>
      <c r="D27" s="145" t="s">
        <v>759</v>
      </c>
      <c r="E27" s="145" t="s">
        <v>509</v>
      </c>
      <c r="F27" s="145">
        <v>7.65</v>
      </c>
      <c r="G27" s="146">
        <v>3206993</v>
      </c>
      <c r="H27" s="146">
        <v>130000</v>
      </c>
      <c r="I27" s="145">
        <v>25</v>
      </c>
      <c r="J27" s="147">
        <v>45597</v>
      </c>
      <c r="K27" s="148">
        <v>175850.9</v>
      </c>
      <c r="L27" s="148">
        <v>45850.899999999994</v>
      </c>
    </row>
    <row r="28" spans="1:12" ht="46.8">
      <c r="A28" s="145">
        <v>3</v>
      </c>
      <c r="B28" s="145" t="s">
        <v>760</v>
      </c>
      <c r="C28" s="145" t="s">
        <v>469</v>
      </c>
      <c r="D28" s="145" t="s">
        <v>528</v>
      </c>
      <c r="E28" s="145" t="s">
        <v>529</v>
      </c>
      <c r="F28" s="145">
        <v>4.1399999999999997</v>
      </c>
      <c r="G28" s="146">
        <v>701567</v>
      </c>
      <c r="H28" s="146">
        <v>60000</v>
      </c>
      <c r="I28" s="145">
        <v>12</v>
      </c>
      <c r="J28" s="147">
        <v>45566</v>
      </c>
      <c r="K28" s="148">
        <v>79785</v>
      </c>
      <c r="L28" s="148">
        <v>19785</v>
      </c>
    </row>
    <row r="29" spans="1:12" ht="46.8">
      <c r="A29" s="145">
        <v>4</v>
      </c>
      <c r="B29" s="145" t="s">
        <v>761</v>
      </c>
      <c r="C29" s="145" t="s">
        <v>469</v>
      </c>
      <c r="D29" s="145" t="s">
        <v>536</v>
      </c>
      <c r="E29" s="145" t="s">
        <v>537</v>
      </c>
      <c r="F29" s="145">
        <v>7</v>
      </c>
      <c r="G29" s="146">
        <v>4480000</v>
      </c>
      <c r="H29" s="146">
        <v>160000</v>
      </c>
      <c r="I29" s="145">
        <v>28</v>
      </c>
      <c r="J29" s="147">
        <v>45627</v>
      </c>
      <c r="K29" s="148">
        <v>223106.71</v>
      </c>
      <c r="L29" s="148">
        <v>63106.709999999992</v>
      </c>
    </row>
    <row r="30" spans="1:12" ht="46.8">
      <c r="A30" s="145">
        <v>5</v>
      </c>
      <c r="B30" s="145" t="s">
        <v>762</v>
      </c>
      <c r="C30" s="145" t="s">
        <v>469</v>
      </c>
      <c r="D30" s="145" t="s">
        <v>763</v>
      </c>
      <c r="E30" s="145" t="s">
        <v>546</v>
      </c>
      <c r="F30" s="145">
        <v>1</v>
      </c>
      <c r="G30" s="146">
        <v>550000</v>
      </c>
      <c r="H30" s="146">
        <v>27000</v>
      </c>
      <c r="I30" s="145">
        <v>21</v>
      </c>
      <c r="J30" s="150" t="s">
        <v>764</v>
      </c>
      <c r="K30" s="148">
        <v>38948</v>
      </c>
      <c r="L30" s="148">
        <v>11948</v>
      </c>
    </row>
    <row r="31" spans="1:12" ht="78">
      <c r="A31" s="145">
        <v>6</v>
      </c>
      <c r="B31" s="145" t="s">
        <v>765</v>
      </c>
      <c r="C31" s="151" t="s">
        <v>469</v>
      </c>
      <c r="D31" s="145" t="s">
        <v>553</v>
      </c>
      <c r="E31" s="145" t="s">
        <v>554</v>
      </c>
      <c r="F31" s="145">
        <v>10.5</v>
      </c>
      <c r="G31" s="146">
        <v>3776459</v>
      </c>
      <c r="H31" s="146">
        <v>150000</v>
      </c>
      <c r="I31" s="145">
        <v>25</v>
      </c>
      <c r="J31" s="150" t="s">
        <v>764</v>
      </c>
      <c r="K31" s="148">
        <v>236466</v>
      </c>
      <c r="L31" s="148">
        <v>86466</v>
      </c>
    </row>
    <row r="32" spans="1:12" ht="46.8">
      <c r="A32" s="145">
        <v>7</v>
      </c>
      <c r="B32" s="145" t="s">
        <v>766</v>
      </c>
      <c r="C32" s="145" t="s">
        <v>469</v>
      </c>
      <c r="D32" s="145" t="s">
        <v>562</v>
      </c>
      <c r="E32" s="145" t="s">
        <v>563</v>
      </c>
      <c r="F32" s="145">
        <v>7.53</v>
      </c>
      <c r="G32" s="146">
        <v>2044554</v>
      </c>
      <c r="H32" s="146">
        <v>80000</v>
      </c>
      <c r="I32" s="145">
        <v>27</v>
      </c>
      <c r="J32" s="150" t="s">
        <v>764</v>
      </c>
      <c r="K32" s="148">
        <v>101562.24000000001</v>
      </c>
      <c r="L32" s="148">
        <v>21562.240000000005</v>
      </c>
    </row>
    <row r="33" spans="1:12" ht="62.4">
      <c r="A33" s="145">
        <v>8</v>
      </c>
      <c r="B33" s="145" t="s">
        <v>767</v>
      </c>
      <c r="C33" s="145" t="s">
        <v>469</v>
      </c>
      <c r="D33" s="145" t="s">
        <v>109</v>
      </c>
      <c r="E33" s="145" t="s">
        <v>572</v>
      </c>
      <c r="F33" s="145">
        <v>10</v>
      </c>
      <c r="G33" s="146">
        <v>6313678</v>
      </c>
      <c r="H33" s="146">
        <v>220000</v>
      </c>
      <c r="I33" s="145">
        <v>25</v>
      </c>
      <c r="J33" s="147">
        <v>45505</v>
      </c>
      <c r="K33" s="148">
        <v>376740</v>
      </c>
      <c r="L33" s="148">
        <v>156740</v>
      </c>
    </row>
    <row r="34" spans="1:12" ht="46.8">
      <c r="A34" s="145">
        <v>9</v>
      </c>
      <c r="B34" s="145" t="s">
        <v>768</v>
      </c>
      <c r="C34" s="145" t="s">
        <v>469</v>
      </c>
      <c r="D34" s="145" t="s">
        <v>117</v>
      </c>
      <c r="E34" s="145" t="s">
        <v>579</v>
      </c>
      <c r="F34" s="145">
        <v>10</v>
      </c>
      <c r="G34" s="146">
        <v>3964935</v>
      </c>
      <c r="H34" s="146">
        <v>150000</v>
      </c>
      <c r="I34" s="145">
        <v>26</v>
      </c>
      <c r="J34" s="150" t="s">
        <v>764</v>
      </c>
      <c r="K34" s="148">
        <v>251567</v>
      </c>
      <c r="L34" s="148">
        <v>101567</v>
      </c>
    </row>
    <row r="35" spans="1:12" ht="46.8">
      <c r="A35" s="145">
        <v>10</v>
      </c>
      <c r="B35" s="145" t="s">
        <v>769</v>
      </c>
      <c r="C35" s="145" t="s">
        <v>469</v>
      </c>
      <c r="D35" s="145" t="s">
        <v>586</v>
      </c>
      <c r="E35" s="145" t="s">
        <v>587</v>
      </c>
      <c r="F35" s="145">
        <v>7.2</v>
      </c>
      <c r="G35" s="146">
        <v>1875000</v>
      </c>
      <c r="H35" s="146">
        <v>75000</v>
      </c>
      <c r="I35" s="145">
        <v>25</v>
      </c>
      <c r="J35" s="147">
        <v>45627</v>
      </c>
      <c r="K35" s="148">
        <v>95652</v>
      </c>
      <c r="L35" s="148">
        <v>20652</v>
      </c>
    </row>
    <row r="36" spans="1:12" ht="62.4">
      <c r="A36" s="145">
        <v>11</v>
      </c>
      <c r="B36" s="145" t="s">
        <v>770</v>
      </c>
      <c r="C36" s="145" t="s">
        <v>469</v>
      </c>
      <c r="D36" s="145" t="s">
        <v>602</v>
      </c>
      <c r="E36" s="145" t="s">
        <v>603</v>
      </c>
      <c r="F36" s="145">
        <v>5.66</v>
      </c>
      <c r="G36" s="146">
        <v>2002869</v>
      </c>
      <c r="H36" s="146">
        <v>135000</v>
      </c>
      <c r="I36" s="145">
        <v>18</v>
      </c>
      <c r="J36" s="147">
        <v>45566</v>
      </c>
      <c r="K36" s="148">
        <v>227920</v>
      </c>
      <c r="L36" s="148">
        <v>92920</v>
      </c>
    </row>
    <row r="37" spans="1:12" ht="62.4">
      <c r="A37" s="145">
        <v>12</v>
      </c>
      <c r="B37" s="145" t="s">
        <v>771</v>
      </c>
      <c r="C37" s="145" t="s">
        <v>469</v>
      </c>
      <c r="D37" s="145" t="s">
        <v>772</v>
      </c>
      <c r="E37" s="145" t="s">
        <v>607</v>
      </c>
      <c r="F37" s="145">
        <v>4.4000000000000004</v>
      </c>
      <c r="G37" s="146">
        <v>2300000</v>
      </c>
      <c r="H37" s="146">
        <v>100000</v>
      </c>
      <c r="I37" s="145">
        <v>23</v>
      </c>
      <c r="J37" s="147">
        <v>45566</v>
      </c>
      <c r="K37" s="148">
        <v>142600</v>
      </c>
      <c r="L37" s="148">
        <v>42600</v>
      </c>
    </row>
    <row r="38" spans="1:12" ht="46.8">
      <c r="A38" s="145">
        <v>13</v>
      </c>
      <c r="B38" s="145" t="s">
        <v>773</v>
      </c>
      <c r="C38" s="145" t="s">
        <v>469</v>
      </c>
      <c r="D38" s="145" t="s">
        <v>610</v>
      </c>
      <c r="E38" s="145" t="s">
        <v>611</v>
      </c>
      <c r="F38" s="145">
        <v>8.1999999999999993</v>
      </c>
      <c r="G38" s="146">
        <v>1601719</v>
      </c>
      <c r="H38" s="146">
        <v>70000</v>
      </c>
      <c r="I38" s="145">
        <v>24</v>
      </c>
      <c r="J38" s="147">
        <v>45566</v>
      </c>
      <c r="K38" s="148">
        <v>83507</v>
      </c>
      <c r="L38" s="148">
        <v>13507</v>
      </c>
    </row>
    <row r="39" spans="1:12" ht="46.8">
      <c r="A39" s="145">
        <v>14</v>
      </c>
      <c r="B39" s="145" t="s">
        <v>774</v>
      </c>
      <c r="C39" s="145" t="s">
        <v>469</v>
      </c>
      <c r="D39" s="145" t="s">
        <v>775</v>
      </c>
      <c r="E39" s="145" t="s">
        <v>614</v>
      </c>
      <c r="F39" s="145">
        <v>6</v>
      </c>
      <c r="G39" s="146">
        <v>2846382</v>
      </c>
      <c r="H39" s="146">
        <v>129000</v>
      </c>
      <c r="I39" s="145">
        <v>23</v>
      </c>
      <c r="J39" s="147">
        <v>45566</v>
      </c>
      <c r="K39" s="148">
        <v>172360</v>
      </c>
      <c r="L39" s="148">
        <v>43360</v>
      </c>
    </row>
    <row r="40" spans="1:12" ht="62.4">
      <c r="A40" s="145">
        <v>15</v>
      </c>
      <c r="B40" s="145" t="s">
        <v>776</v>
      </c>
      <c r="C40" s="145" t="s">
        <v>469</v>
      </c>
      <c r="D40" s="145" t="s">
        <v>622</v>
      </c>
      <c r="E40" s="145" t="s">
        <v>623</v>
      </c>
      <c r="F40" s="145">
        <v>5</v>
      </c>
      <c r="G40" s="146">
        <v>1846043</v>
      </c>
      <c r="H40" s="146">
        <v>77000</v>
      </c>
      <c r="I40" s="145">
        <v>24</v>
      </c>
      <c r="J40" s="147">
        <v>45352</v>
      </c>
      <c r="K40" s="148">
        <v>95369.53</v>
      </c>
      <c r="L40" s="148">
        <v>18369.53</v>
      </c>
    </row>
    <row r="41" spans="1:12" ht="62.4">
      <c r="A41" s="145">
        <v>16</v>
      </c>
      <c r="B41" s="145" t="s">
        <v>99</v>
      </c>
      <c r="C41" s="145" t="s">
        <v>469</v>
      </c>
      <c r="D41" s="145" t="s">
        <v>627</v>
      </c>
      <c r="E41" s="145" t="s">
        <v>628</v>
      </c>
      <c r="F41" s="145">
        <v>5.6</v>
      </c>
      <c r="G41" s="146">
        <v>1819315</v>
      </c>
      <c r="H41" s="146">
        <v>140000</v>
      </c>
      <c r="I41" s="145">
        <v>16</v>
      </c>
      <c r="J41" s="147">
        <v>45536</v>
      </c>
      <c r="K41" s="148">
        <v>165300</v>
      </c>
      <c r="L41" s="148">
        <v>25300</v>
      </c>
    </row>
  </sheetData>
  <mergeCells count="4">
    <mergeCell ref="A2:L2"/>
    <mergeCell ref="A5:L5"/>
    <mergeCell ref="A13:L13"/>
    <mergeCell ref="A25:L25"/>
  </mergeCells>
  <pageMargins left="0.70866141732283472" right="0.70866141732283472" top="0.74803149606299213" bottom="0.74803149606299213" header="0.31496062992125984" footer="0.31496062992125984"/>
  <pageSetup paperSize="9" scale="81" orientation="landscape" horizontalDpi="203" verticalDpi="20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82"/>
  <sheetViews>
    <sheetView view="pageBreakPreview" topLeftCell="C1" zoomScale="60" zoomScaleNormal="80" workbookViewId="0">
      <selection activeCell="J8" sqref="J8"/>
    </sheetView>
  </sheetViews>
  <sheetFormatPr defaultColWidth="8.796875" defaultRowHeight="13.8"/>
  <cols>
    <col min="2" max="2" width="22.5" customWidth="1"/>
    <col min="4" max="4" width="23.69921875" customWidth="1"/>
    <col min="5" max="5" width="37.5" customWidth="1"/>
    <col min="7" max="7" width="9.296875" customWidth="1"/>
    <col min="8" max="8" width="9" customWidth="1"/>
    <col min="10" max="10" width="29.09765625" customWidth="1"/>
    <col min="12" max="12" width="9" customWidth="1"/>
    <col min="13" max="13" width="9.09765625" customWidth="1"/>
  </cols>
  <sheetData>
    <row r="1" spans="1:17" ht="15.6">
      <c r="A1" s="1"/>
      <c r="B1" s="1"/>
      <c r="C1" s="1"/>
      <c r="D1" s="1"/>
      <c r="E1" s="1"/>
      <c r="F1" s="1"/>
      <c r="G1" s="1"/>
      <c r="H1" s="1"/>
      <c r="I1" s="1"/>
      <c r="J1" s="1"/>
      <c r="K1" s="1"/>
      <c r="L1" s="36"/>
      <c r="Q1" s="36" t="s">
        <v>1017</v>
      </c>
    </row>
    <row r="2" spans="1:17" ht="15.6">
      <c r="A2" s="513" t="s">
        <v>801</v>
      </c>
      <c r="B2" s="513"/>
      <c r="C2" s="513"/>
      <c r="D2" s="513"/>
      <c r="E2" s="513"/>
      <c r="F2" s="513"/>
      <c r="G2" s="513"/>
      <c r="H2" s="513"/>
      <c r="I2" s="513"/>
      <c r="J2" s="513"/>
      <c r="K2" s="513"/>
      <c r="L2" s="513"/>
      <c r="M2" s="513"/>
      <c r="N2" s="513"/>
      <c r="O2" s="513"/>
      <c r="P2" s="513"/>
      <c r="Q2" s="513"/>
    </row>
    <row r="4" spans="1:17" ht="15" customHeight="1">
      <c r="A4" s="447" t="s">
        <v>3</v>
      </c>
      <c r="B4" s="447" t="s">
        <v>451</v>
      </c>
      <c r="C4" s="447" t="s">
        <v>452</v>
      </c>
      <c r="D4" s="447" t="s">
        <v>453</v>
      </c>
      <c r="E4" s="447" t="s">
        <v>454</v>
      </c>
      <c r="F4" s="447" t="s">
        <v>455</v>
      </c>
      <c r="G4" s="447" t="s">
        <v>456</v>
      </c>
      <c r="H4" s="517" t="s">
        <v>457</v>
      </c>
      <c r="I4" s="447" t="s">
        <v>458</v>
      </c>
      <c r="J4" s="447" t="s">
        <v>459</v>
      </c>
      <c r="K4" s="447"/>
      <c r="L4" s="447"/>
      <c r="M4" s="447"/>
      <c r="N4" s="447"/>
      <c r="O4" s="447"/>
      <c r="P4" s="447"/>
      <c r="Q4" s="447"/>
    </row>
    <row r="5" spans="1:17" ht="150" customHeight="1">
      <c r="A5" s="447"/>
      <c r="B5" s="447"/>
      <c r="C5" s="447"/>
      <c r="D5" s="447"/>
      <c r="E5" s="447"/>
      <c r="F5" s="447"/>
      <c r="G5" s="447"/>
      <c r="H5" s="517"/>
      <c r="I5" s="447"/>
      <c r="J5" s="4" t="s">
        <v>756</v>
      </c>
      <c r="K5" s="4" t="s">
        <v>755</v>
      </c>
      <c r="L5" s="5" t="s">
        <v>460</v>
      </c>
      <c r="M5" s="5" t="s">
        <v>461</v>
      </c>
      <c r="N5" s="5" t="s">
        <v>462</v>
      </c>
      <c r="O5" s="4" t="s">
        <v>463</v>
      </c>
      <c r="P5" s="4" t="s">
        <v>464</v>
      </c>
      <c r="Q5" s="4" t="s">
        <v>465</v>
      </c>
    </row>
    <row r="6" spans="1:17" ht="15.6">
      <c r="A6" s="107">
        <v>1</v>
      </c>
      <c r="B6" s="107">
        <v>2</v>
      </c>
      <c r="C6" s="107">
        <v>3</v>
      </c>
      <c r="D6" s="107">
        <v>4</v>
      </c>
      <c r="E6" s="107">
        <v>5</v>
      </c>
      <c r="F6" s="107">
        <v>6</v>
      </c>
      <c r="G6" s="107">
        <v>7</v>
      </c>
      <c r="H6" s="108">
        <v>8</v>
      </c>
      <c r="I6" s="107">
        <v>9</v>
      </c>
      <c r="J6" s="107"/>
      <c r="K6" s="107"/>
      <c r="L6" s="107"/>
      <c r="M6" s="107"/>
      <c r="N6" s="107"/>
      <c r="O6" s="107"/>
      <c r="P6" s="107"/>
      <c r="Q6" s="107"/>
    </row>
    <row r="7" spans="1:17">
      <c r="A7" s="110" t="s">
        <v>466</v>
      </c>
      <c r="B7" s="110"/>
      <c r="C7" s="110"/>
      <c r="D7" s="110"/>
      <c r="E7" s="110"/>
      <c r="F7" s="110"/>
      <c r="G7" s="110"/>
      <c r="H7" s="111"/>
      <c r="I7" s="110"/>
      <c r="J7" s="110"/>
      <c r="K7" s="110"/>
      <c r="L7" s="110"/>
      <c r="M7" s="110"/>
      <c r="N7" s="110"/>
      <c r="O7" s="110"/>
      <c r="P7" s="110"/>
      <c r="Q7" s="110"/>
    </row>
    <row r="8" spans="1:17">
      <c r="A8" s="112" t="s">
        <v>467</v>
      </c>
      <c r="B8" s="112"/>
      <c r="C8" s="112"/>
      <c r="D8" s="112"/>
      <c r="E8" s="112"/>
      <c r="F8" s="112"/>
      <c r="G8" s="112"/>
      <c r="H8" s="113"/>
      <c r="I8" s="112"/>
      <c r="J8" s="112"/>
      <c r="K8" s="112"/>
      <c r="L8" s="112"/>
      <c r="M8" s="112"/>
      <c r="N8" s="112"/>
      <c r="O8" s="112"/>
      <c r="P8" s="112"/>
      <c r="Q8" s="112"/>
    </row>
    <row r="9" spans="1:17" ht="96.6">
      <c r="A9" s="114">
        <v>1</v>
      </c>
      <c r="B9" s="115" t="s">
        <v>468</v>
      </c>
      <c r="C9" s="116" t="s">
        <v>469</v>
      </c>
      <c r="D9" s="116" t="s">
        <v>76</v>
      </c>
      <c r="E9" s="116" t="s">
        <v>470</v>
      </c>
      <c r="F9" s="115">
        <v>10.27</v>
      </c>
      <c r="G9" s="109">
        <v>7585264</v>
      </c>
      <c r="H9" s="109">
        <v>150000</v>
      </c>
      <c r="I9" s="115">
        <v>30</v>
      </c>
      <c r="J9" s="114" t="s">
        <v>471</v>
      </c>
      <c r="K9" s="118" t="s">
        <v>472</v>
      </c>
      <c r="L9" s="119">
        <f>SUM(M9+N9)</f>
        <v>21448</v>
      </c>
      <c r="M9" s="119"/>
      <c r="N9" s="119">
        <f>3520+17928</f>
        <v>21448</v>
      </c>
      <c r="O9" s="120">
        <f>M9/10000/F9</f>
        <v>0</v>
      </c>
      <c r="P9" s="119" t="s">
        <v>473</v>
      </c>
      <c r="Q9" s="119" t="s">
        <v>474</v>
      </c>
    </row>
    <row r="10" spans="1:17" ht="55.2">
      <c r="A10" s="114">
        <v>2</v>
      </c>
      <c r="B10" s="115" t="s">
        <v>475</v>
      </c>
      <c r="C10" s="116" t="s">
        <v>469</v>
      </c>
      <c r="D10" s="116" t="s">
        <v>476</v>
      </c>
      <c r="E10" s="116" t="s">
        <v>477</v>
      </c>
      <c r="F10" s="115">
        <v>7.27</v>
      </c>
      <c r="G10" s="109">
        <v>2083269</v>
      </c>
      <c r="H10" s="109">
        <v>102000</v>
      </c>
      <c r="I10" s="115">
        <v>20</v>
      </c>
      <c r="J10" s="114" t="s">
        <v>478</v>
      </c>
      <c r="K10" s="118" t="s">
        <v>472</v>
      </c>
      <c r="L10" s="119">
        <f>SUM(M10+N10)</f>
        <v>92945.7</v>
      </c>
      <c r="M10" s="119">
        <v>70332</v>
      </c>
      <c r="N10" s="119">
        <v>22613.7</v>
      </c>
      <c r="O10" s="120">
        <f>M10/10000/F10</f>
        <v>0.96742778541953234</v>
      </c>
      <c r="P10" s="119" t="s">
        <v>473</v>
      </c>
      <c r="Q10" s="119" t="s">
        <v>474</v>
      </c>
    </row>
    <row r="11" spans="1:17" ht="41.4">
      <c r="A11" s="114">
        <v>3</v>
      </c>
      <c r="B11" s="115" t="s">
        <v>479</v>
      </c>
      <c r="C11" s="116" t="s">
        <v>469</v>
      </c>
      <c r="D11" s="116" t="s">
        <v>480</v>
      </c>
      <c r="E11" s="116" t="s">
        <v>481</v>
      </c>
      <c r="F11" s="115">
        <v>19.2</v>
      </c>
      <c r="G11" s="109">
        <v>8072948</v>
      </c>
      <c r="H11" s="109">
        <v>200000</v>
      </c>
      <c r="I11" s="115">
        <v>25</v>
      </c>
      <c r="J11" s="116" t="s">
        <v>482</v>
      </c>
      <c r="K11" s="118" t="s">
        <v>472</v>
      </c>
      <c r="L11" s="119">
        <f>SUM(M11+N11)</f>
        <v>165942</v>
      </c>
      <c r="M11" s="119">
        <v>130300</v>
      </c>
      <c r="N11" s="119">
        <v>35642</v>
      </c>
      <c r="O11" s="120">
        <f>M11/10000/F11</f>
        <v>0.67864583333333328</v>
      </c>
      <c r="P11" s="119" t="s">
        <v>474</v>
      </c>
      <c r="Q11" s="119" t="s">
        <v>474</v>
      </c>
    </row>
    <row r="12" spans="1:17" ht="55.2">
      <c r="A12" s="114">
        <v>4</v>
      </c>
      <c r="B12" s="115" t="s">
        <v>483</v>
      </c>
      <c r="C12" s="116" t="s">
        <v>469</v>
      </c>
      <c r="D12" s="116" t="s">
        <v>484</v>
      </c>
      <c r="E12" s="116" t="s">
        <v>485</v>
      </c>
      <c r="F12" s="115">
        <v>9.02</v>
      </c>
      <c r="G12" s="109">
        <v>3245752</v>
      </c>
      <c r="H12" s="109">
        <v>77000</v>
      </c>
      <c r="I12" s="115">
        <v>21</v>
      </c>
      <c r="J12" s="114" t="s">
        <v>486</v>
      </c>
      <c r="K12" s="118" t="s">
        <v>472</v>
      </c>
      <c r="L12" s="119">
        <f>SUM(M12+N12)</f>
        <v>83176.100000000006</v>
      </c>
      <c r="M12" s="119">
        <v>83176.100000000006</v>
      </c>
      <c r="N12" s="119"/>
      <c r="O12" s="120">
        <f>L12/10000/F12</f>
        <v>0.92212971175166303</v>
      </c>
      <c r="P12" s="119"/>
      <c r="Q12" s="119" t="s">
        <v>474</v>
      </c>
    </row>
    <row r="13" spans="1:17" ht="55.2">
      <c r="A13" s="114">
        <v>5</v>
      </c>
      <c r="B13" s="115" t="s">
        <v>487</v>
      </c>
      <c r="C13" s="116" t="s">
        <v>469</v>
      </c>
      <c r="D13" s="116" t="s">
        <v>76</v>
      </c>
      <c r="E13" s="116" t="s">
        <v>488</v>
      </c>
      <c r="F13" s="115">
        <v>28.5</v>
      </c>
      <c r="G13" s="109">
        <v>11097634</v>
      </c>
      <c r="H13" s="109">
        <v>530000</v>
      </c>
      <c r="I13" s="115">
        <v>30</v>
      </c>
      <c r="J13" s="116" t="s">
        <v>489</v>
      </c>
      <c r="K13" s="118" t="s">
        <v>472</v>
      </c>
      <c r="L13" s="115">
        <v>63906.5</v>
      </c>
      <c r="M13" s="119"/>
      <c r="N13" s="119">
        <f>8175.3+55731.2</f>
        <v>63906.5</v>
      </c>
      <c r="O13" s="120">
        <f>M13/10000/F12</f>
        <v>0</v>
      </c>
      <c r="P13" s="119" t="s">
        <v>473</v>
      </c>
      <c r="Q13" s="119" t="s">
        <v>474</v>
      </c>
    </row>
    <row r="14" spans="1:17" ht="41.4">
      <c r="A14" s="114">
        <v>6</v>
      </c>
      <c r="B14" s="115" t="s">
        <v>490</v>
      </c>
      <c r="C14" s="116" t="s">
        <v>491</v>
      </c>
      <c r="D14" s="116" t="s">
        <v>492</v>
      </c>
      <c r="E14" s="116" t="s">
        <v>493</v>
      </c>
      <c r="F14" s="115">
        <v>45</v>
      </c>
      <c r="G14" s="109" t="s">
        <v>494</v>
      </c>
      <c r="H14" s="109">
        <v>350000</v>
      </c>
      <c r="I14" s="115">
        <v>24</v>
      </c>
      <c r="J14" s="116" t="s">
        <v>495</v>
      </c>
      <c r="K14" s="118"/>
      <c r="L14" s="115"/>
      <c r="M14" s="119"/>
      <c r="N14" s="119"/>
      <c r="O14" s="120">
        <f>M14/10000/F14</f>
        <v>0</v>
      </c>
      <c r="P14" s="119" t="s">
        <v>473</v>
      </c>
      <c r="Q14" s="119" t="s">
        <v>473</v>
      </c>
    </row>
    <row r="15" spans="1:17" ht="82.8">
      <c r="A15" s="114">
        <v>7</v>
      </c>
      <c r="B15" s="115" t="s">
        <v>496</v>
      </c>
      <c r="C15" s="116" t="s">
        <v>469</v>
      </c>
      <c r="D15" s="116" t="s">
        <v>497</v>
      </c>
      <c r="E15" s="116" t="s">
        <v>498</v>
      </c>
      <c r="F15" s="115">
        <v>35</v>
      </c>
      <c r="G15" s="109">
        <v>10686828</v>
      </c>
      <c r="H15" s="109">
        <v>218000</v>
      </c>
      <c r="I15" s="115">
        <v>30</v>
      </c>
      <c r="J15" s="114" t="s">
        <v>499</v>
      </c>
      <c r="K15" s="118" t="s">
        <v>472</v>
      </c>
      <c r="L15" s="119">
        <f>SUM(M15+N15)</f>
        <v>180000</v>
      </c>
      <c r="M15" s="119">
        <v>80000</v>
      </c>
      <c r="N15" s="119">
        <v>100000</v>
      </c>
      <c r="O15" s="120">
        <f>M15/10000/F15</f>
        <v>0.22857142857142856</v>
      </c>
      <c r="P15" s="119" t="s">
        <v>473</v>
      </c>
      <c r="Q15" s="119" t="s">
        <v>474</v>
      </c>
    </row>
    <row r="16" spans="1:17" ht="55.2">
      <c r="A16" s="114">
        <v>8</v>
      </c>
      <c r="B16" s="115" t="s">
        <v>500</v>
      </c>
      <c r="C16" s="116" t="s">
        <v>469</v>
      </c>
      <c r="D16" s="116" t="s">
        <v>86</v>
      </c>
      <c r="E16" s="116" t="s">
        <v>501</v>
      </c>
      <c r="F16" s="115">
        <v>6</v>
      </c>
      <c r="G16" s="109">
        <v>1944769</v>
      </c>
      <c r="H16" s="109">
        <v>100000</v>
      </c>
      <c r="I16" s="115">
        <v>20</v>
      </c>
      <c r="J16" s="114" t="s">
        <v>502</v>
      </c>
      <c r="K16" s="118" t="s">
        <v>472</v>
      </c>
      <c r="L16" s="119">
        <f>SUM(M16+N16)</f>
        <v>77807.899999999994</v>
      </c>
      <c r="M16" s="119">
        <v>32654.7</v>
      </c>
      <c r="N16" s="119">
        <v>45153.2</v>
      </c>
      <c r="O16" s="120">
        <f>M16/10000/F16</f>
        <v>0.54424499999999998</v>
      </c>
      <c r="P16" s="119" t="s">
        <v>503</v>
      </c>
      <c r="Q16" s="119" t="s">
        <v>474</v>
      </c>
    </row>
    <row r="17" spans="1:17" ht="41.4">
      <c r="A17" s="114">
        <v>9</v>
      </c>
      <c r="B17" s="115" t="s">
        <v>504</v>
      </c>
      <c r="C17" s="116" t="s">
        <v>469</v>
      </c>
      <c r="D17" s="116" t="s">
        <v>88</v>
      </c>
      <c r="E17" s="116" t="s">
        <v>505</v>
      </c>
      <c r="F17" s="115">
        <v>6.5</v>
      </c>
      <c r="G17" s="109">
        <v>1343250</v>
      </c>
      <c r="H17" s="109">
        <v>45000</v>
      </c>
      <c r="I17" s="115">
        <v>30</v>
      </c>
      <c r="J17" s="116" t="s">
        <v>506</v>
      </c>
      <c r="K17" s="118" t="s">
        <v>472</v>
      </c>
      <c r="L17" s="119">
        <f>SUM(M17+N17)</f>
        <v>35768.5</v>
      </c>
      <c r="M17" s="119">
        <v>31057</v>
      </c>
      <c r="N17" s="119">
        <v>4711.5</v>
      </c>
      <c r="O17" s="120">
        <f>M16/10000/F16</f>
        <v>0.54424499999999998</v>
      </c>
      <c r="P17" s="119" t="s">
        <v>474</v>
      </c>
      <c r="Q17" s="119" t="s">
        <v>474</v>
      </c>
    </row>
    <row r="18" spans="1:17" ht="55.2">
      <c r="A18" s="114">
        <v>10</v>
      </c>
      <c r="B18" s="115" t="s">
        <v>507</v>
      </c>
      <c r="C18" s="116" t="s">
        <v>469</v>
      </c>
      <c r="D18" s="116" t="s">
        <v>508</v>
      </c>
      <c r="E18" s="116" t="s">
        <v>509</v>
      </c>
      <c r="F18" s="115">
        <v>7.65</v>
      </c>
      <c r="G18" s="109">
        <v>3206993</v>
      </c>
      <c r="H18" s="109">
        <v>130000</v>
      </c>
      <c r="I18" s="115">
        <v>25</v>
      </c>
      <c r="J18" s="114" t="s">
        <v>510</v>
      </c>
      <c r="K18" s="118" t="s">
        <v>472</v>
      </c>
      <c r="L18" s="119">
        <v>76534</v>
      </c>
      <c r="M18" s="119">
        <v>76534</v>
      </c>
      <c r="N18" s="119"/>
      <c r="O18" s="120">
        <f>M18/10000/F18</f>
        <v>1.0004444444444445</v>
      </c>
      <c r="P18" s="119" t="s">
        <v>511</v>
      </c>
      <c r="Q18" s="119" t="s">
        <v>474</v>
      </c>
    </row>
    <row r="19" spans="1:17" ht="124.2">
      <c r="A19" s="114">
        <v>11</v>
      </c>
      <c r="B19" s="115" t="s">
        <v>512</v>
      </c>
      <c r="C19" s="116" t="s">
        <v>469</v>
      </c>
      <c r="D19" s="116" t="s">
        <v>513</v>
      </c>
      <c r="E19" s="116" t="s">
        <v>514</v>
      </c>
      <c r="F19" s="115">
        <v>5.44</v>
      </c>
      <c r="G19" s="109">
        <v>4000000</v>
      </c>
      <c r="H19" s="109">
        <v>200000</v>
      </c>
      <c r="I19" s="115">
        <v>26</v>
      </c>
      <c r="J19" s="116" t="s">
        <v>515</v>
      </c>
      <c r="K19" s="118" t="s">
        <v>516</v>
      </c>
      <c r="L19" s="115"/>
      <c r="M19" s="119"/>
      <c r="N19" s="119"/>
      <c r="O19" s="120">
        <f>N19/10000/F19</f>
        <v>0</v>
      </c>
      <c r="P19" s="119"/>
      <c r="Q19" s="119"/>
    </row>
    <row r="20" spans="1:17" ht="55.2">
      <c r="A20" s="114">
        <v>12</v>
      </c>
      <c r="B20" s="115" t="s">
        <v>517</v>
      </c>
      <c r="C20" s="116" t="s">
        <v>518</v>
      </c>
      <c r="D20" s="116" t="s">
        <v>519</v>
      </c>
      <c r="E20" s="116" t="s">
        <v>520</v>
      </c>
      <c r="F20" s="115">
        <v>4.9400000000000004</v>
      </c>
      <c r="G20" s="109">
        <v>260990</v>
      </c>
      <c r="H20" s="109">
        <v>40000</v>
      </c>
      <c r="I20" s="115">
        <v>6</v>
      </c>
      <c r="J20" s="114" t="s">
        <v>521</v>
      </c>
      <c r="K20" s="118" t="s">
        <v>522</v>
      </c>
      <c r="L20" s="119">
        <v>15514.4</v>
      </c>
      <c r="M20" s="119">
        <v>15514.4</v>
      </c>
      <c r="N20" s="119"/>
      <c r="O20" s="120">
        <f>M20/10000/F20</f>
        <v>0.31405668016194327</v>
      </c>
      <c r="P20" s="119" t="s">
        <v>473</v>
      </c>
      <c r="Q20" s="119" t="s">
        <v>474</v>
      </c>
    </row>
    <row r="21" spans="1:17" ht="41.4">
      <c r="A21" s="114">
        <v>13</v>
      </c>
      <c r="B21" s="115" t="s">
        <v>523</v>
      </c>
      <c r="C21" s="116" t="s">
        <v>469</v>
      </c>
      <c r="D21" s="116" t="s">
        <v>524</v>
      </c>
      <c r="E21" s="116" t="s">
        <v>525</v>
      </c>
      <c r="F21" s="115">
        <v>6.68</v>
      </c>
      <c r="G21" s="109">
        <v>2586984</v>
      </c>
      <c r="H21" s="109">
        <v>120000</v>
      </c>
      <c r="I21" s="115">
        <v>27.5</v>
      </c>
      <c r="J21" s="116" t="s">
        <v>526</v>
      </c>
      <c r="K21" s="118" t="s">
        <v>472</v>
      </c>
      <c r="L21" s="119">
        <f>SUM(M21+N21)</f>
        <v>121502</v>
      </c>
      <c r="M21" s="119">
        <v>112558</v>
      </c>
      <c r="N21" s="119">
        <v>8944</v>
      </c>
      <c r="O21" s="120">
        <f>M21/10000/F21</f>
        <v>1.6850000000000003</v>
      </c>
      <c r="P21" s="119"/>
      <c r="Q21" s="119" t="s">
        <v>474</v>
      </c>
    </row>
    <row r="22" spans="1:17" ht="55.2">
      <c r="A22" s="114">
        <v>14</v>
      </c>
      <c r="B22" s="115" t="s">
        <v>527</v>
      </c>
      <c r="C22" s="116" t="s">
        <v>469</v>
      </c>
      <c r="D22" s="116" t="s">
        <v>528</v>
      </c>
      <c r="E22" s="116" t="s">
        <v>529</v>
      </c>
      <c r="F22" s="115">
        <v>4.1399999999999997</v>
      </c>
      <c r="G22" s="109">
        <v>701567</v>
      </c>
      <c r="H22" s="109">
        <v>60000</v>
      </c>
      <c r="I22" s="115">
        <v>12</v>
      </c>
      <c r="J22" s="114" t="s">
        <v>530</v>
      </c>
      <c r="K22" s="118" t="s">
        <v>472</v>
      </c>
      <c r="L22" s="119">
        <f>SUM(M22+N22)</f>
        <v>17544.599999999999</v>
      </c>
      <c r="M22" s="119">
        <v>17544.599999999999</v>
      </c>
      <c r="N22" s="119"/>
      <c r="O22" s="120">
        <f>M22/10000/F22</f>
        <v>0.42378260869565221</v>
      </c>
      <c r="P22" s="119" t="s">
        <v>473</v>
      </c>
      <c r="Q22" s="119" t="s">
        <v>474</v>
      </c>
    </row>
    <row r="23" spans="1:17" ht="41.4">
      <c r="A23" s="114">
        <v>15</v>
      </c>
      <c r="B23" s="115" t="s">
        <v>531</v>
      </c>
      <c r="C23" s="116" t="s">
        <v>469</v>
      </c>
      <c r="D23" s="116" t="s">
        <v>532</v>
      </c>
      <c r="E23" s="116" t="s">
        <v>533</v>
      </c>
      <c r="F23" s="115">
        <v>0.8</v>
      </c>
      <c r="G23" s="109">
        <v>135000</v>
      </c>
      <c r="H23" s="109">
        <v>9000</v>
      </c>
      <c r="I23" s="115">
        <v>15.5</v>
      </c>
      <c r="J23" s="114" t="s">
        <v>534</v>
      </c>
      <c r="K23" s="118" t="s">
        <v>516</v>
      </c>
      <c r="L23" s="115"/>
      <c r="M23" s="119"/>
      <c r="N23" s="119"/>
      <c r="O23" s="120">
        <f>M23/10000/F23</f>
        <v>0</v>
      </c>
      <c r="P23" s="119"/>
      <c r="Q23" s="119"/>
    </row>
    <row r="24" spans="1:17" ht="82.8">
      <c r="A24" s="114">
        <v>16</v>
      </c>
      <c r="B24" s="115" t="s">
        <v>535</v>
      </c>
      <c r="C24" s="116" t="s">
        <v>469</v>
      </c>
      <c r="D24" s="116" t="s">
        <v>536</v>
      </c>
      <c r="E24" s="116" t="s">
        <v>537</v>
      </c>
      <c r="F24" s="115">
        <v>7</v>
      </c>
      <c r="G24" s="109">
        <v>4480000</v>
      </c>
      <c r="H24" s="109">
        <v>160000</v>
      </c>
      <c r="I24" s="115">
        <v>28</v>
      </c>
      <c r="J24" s="114" t="s">
        <v>538</v>
      </c>
      <c r="K24" s="118" t="s">
        <v>472</v>
      </c>
      <c r="L24" s="119">
        <f>SUM(M24+N24)</f>
        <v>242338.4</v>
      </c>
      <c r="M24" s="119">
        <v>87209.4</v>
      </c>
      <c r="N24" s="119">
        <v>155129</v>
      </c>
      <c r="O24" s="120">
        <f>M24/10000/F24</f>
        <v>1.2458485714285712</v>
      </c>
      <c r="P24" s="119" t="s">
        <v>473</v>
      </c>
      <c r="Q24" s="119" t="s">
        <v>474</v>
      </c>
    </row>
    <row r="25" spans="1:17" ht="41.4">
      <c r="A25" s="114">
        <v>17</v>
      </c>
      <c r="B25" s="115" t="s">
        <v>540</v>
      </c>
      <c r="C25" s="116" t="s">
        <v>469</v>
      </c>
      <c r="D25" s="116" t="s">
        <v>541</v>
      </c>
      <c r="E25" s="116" t="s">
        <v>542</v>
      </c>
      <c r="F25" s="115">
        <v>1.5</v>
      </c>
      <c r="G25" s="109" t="s">
        <v>543</v>
      </c>
      <c r="H25" s="109">
        <v>30000</v>
      </c>
      <c r="I25" s="115">
        <v>15</v>
      </c>
      <c r="J25" s="116" t="s">
        <v>544</v>
      </c>
      <c r="K25" s="118" t="s">
        <v>472</v>
      </c>
      <c r="L25" s="119">
        <v>10234.6</v>
      </c>
      <c r="M25" s="119"/>
      <c r="N25" s="119">
        <v>10234.6</v>
      </c>
      <c r="O25" s="120">
        <f>M25/10000/F24</f>
        <v>0</v>
      </c>
      <c r="P25" s="119" t="s">
        <v>473</v>
      </c>
      <c r="Q25" s="119" t="s">
        <v>474</v>
      </c>
    </row>
    <row r="26" spans="1:17" ht="41.4">
      <c r="A26" s="114">
        <v>18</v>
      </c>
      <c r="B26" s="115" t="s">
        <v>545</v>
      </c>
      <c r="C26" s="116" t="s">
        <v>469</v>
      </c>
      <c r="D26" s="116" t="s">
        <v>158</v>
      </c>
      <c r="E26" s="116" t="s">
        <v>546</v>
      </c>
      <c r="F26" s="115">
        <v>1</v>
      </c>
      <c r="G26" s="109">
        <v>550000</v>
      </c>
      <c r="H26" s="109">
        <v>27000</v>
      </c>
      <c r="I26" s="115">
        <v>21</v>
      </c>
      <c r="J26" s="114" t="s">
        <v>547</v>
      </c>
      <c r="K26" s="118" t="s">
        <v>472</v>
      </c>
      <c r="L26" s="119">
        <f>SUM(M26+N26)</f>
        <v>9677.5</v>
      </c>
      <c r="M26" s="119">
        <v>9677.5</v>
      </c>
      <c r="N26" s="119"/>
      <c r="O26" s="120">
        <f>M26/10000/F26</f>
        <v>0.96775</v>
      </c>
      <c r="P26" s="119" t="s">
        <v>474</v>
      </c>
      <c r="Q26" s="119" t="s">
        <v>474</v>
      </c>
    </row>
    <row r="27" spans="1:17" ht="41.4">
      <c r="A27" s="114">
        <v>19</v>
      </c>
      <c r="B27" s="115" t="s">
        <v>548</v>
      </c>
      <c r="C27" s="116" t="s">
        <v>469</v>
      </c>
      <c r="D27" s="116" t="s">
        <v>549</v>
      </c>
      <c r="E27" s="116" t="s">
        <v>550</v>
      </c>
      <c r="F27" s="115">
        <v>8.5</v>
      </c>
      <c r="G27" s="109">
        <v>2545673</v>
      </c>
      <c r="H27" s="109">
        <v>100000</v>
      </c>
      <c r="I27" s="115">
        <v>26</v>
      </c>
      <c r="J27" s="114" t="s">
        <v>551</v>
      </c>
      <c r="K27" s="118" t="s">
        <v>472</v>
      </c>
      <c r="L27" s="119">
        <f>SUM(M27+N27)</f>
        <v>51530.899999999994</v>
      </c>
      <c r="M27" s="119">
        <v>31561.599999999999</v>
      </c>
      <c r="N27" s="119">
        <v>19969.3</v>
      </c>
      <c r="O27" s="120">
        <f>M27/10000/F27</f>
        <v>0.37131294117647057</v>
      </c>
      <c r="P27" s="119" t="s">
        <v>474</v>
      </c>
      <c r="Q27" s="119" t="s">
        <v>539</v>
      </c>
    </row>
    <row r="28" spans="1:17" ht="41.4">
      <c r="A28" s="114">
        <v>20</v>
      </c>
      <c r="B28" s="115" t="s">
        <v>552</v>
      </c>
      <c r="C28" s="122" t="s">
        <v>469</v>
      </c>
      <c r="D28" s="116" t="s">
        <v>553</v>
      </c>
      <c r="E28" s="116" t="s">
        <v>554</v>
      </c>
      <c r="F28" s="115">
        <v>10.5</v>
      </c>
      <c r="G28" s="109">
        <v>3776459</v>
      </c>
      <c r="H28" s="109">
        <v>150000</v>
      </c>
      <c r="I28" s="115">
        <v>25</v>
      </c>
      <c r="J28" s="114" t="s">
        <v>555</v>
      </c>
      <c r="K28" s="118" t="s">
        <v>472</v>
      </c>
      <c r="L28" s="119">
        <f>SUM(M28+N28)</f>
        <v>393319.9</v>
      </c>
      <c r="M28" s="119">
        <v>393319.9</v>
      </c>
      <c r="N28" s="119"/>
      <c r="O28" s="120">
        <f>M28/10000/F28</f>
        <v>3.74590380952381</v>
      </c>
      <c r="P28" s="119" t="s">
        <v>473</v>
      </c>
      <c r="Q28" s="119" t="s">
        <v>474</v>
      </c>
    </row>
    <row r="29" spans="1:17" ht="124.2">
      <c r="A29" s="114">
        <v>21</v>
      </c>
      <c r="B29" s="115" t="s">
        <v>556</v>
      </c>
      <c r="C29" s="116" t="s">
        <v>469</v>
      </c>
      <c r="D29" s="116" t="s">
        <v>557</v>
      </c>
      <c r="E29" s="116" t="s">
        <v>558</v>
      </c>
      <c r="F29" s="115">
        <v>8.15</v>
      </c>
      <c r="G29" s="109">
        <v>2811485</v>
      </c>
      <c r="H29" s="109">
        <v>150000</v>
      </c>
      <c r="I29" s="115">
        <v>18</v>
      </c>
      <c r="J29" s="114" t="s">
        <v>559</v>
      </c>
      <c r="K29" s="118" t="s">
        <v>560</v>
      </c>
      <c r="L29" s="119">
        <v>196806.2</v>
      </c>
      <c r="M29" s="119">
        <v>172391.2</v>
      </c>
      <c r="N29" s="119">
        <v>24415</v>
      </c>
      <c r="O29" s="120">
        <f>L29/10000/F29</f>
        <v>2.4148000000000001</v>
      </c>
      <c r="P29" s="119" t="s">
        <v>474</v>
      </c>
      <c r="Q29" s="119" t="s">
        <v>474</v>
      </c>
    </row>
    <row r="30" spans="1:17" ht="82.8">
      <c r="A30" s="114">
        <v>22</v>
      </c>
      <c r="B30" s="115" t="s">
        <v>561</v>
      </c>
      <c r="C30" s="116" t="s">
        <v>469</v>
      </c>
      <c r="D30" s="116" t="s">
        <v>562</v>
      </c>
      <c r="E30" s="116" t="s">
        <v>563</v>
      </c>
      <c r="F30" s="115">
        <v>7.53</v>
      </c>
      <c r="G30" s="109" t="s">
        <v>564</v>
      </c>
      <c r="H30" s="109">
        <v>80000</v>
      </c>
      <c r="I30" s="115">
        <v>27</v>
      </c>
      <c r="J30" s="114" t="s">
        <v>565</v>
      </c>
      <c r="K30" s="118" t="s">
        <v>560</v>
      </c>
      <c r="L30" s="119">
        <v>227250.4</v>
      </c>
      <c r="M30" s="119">
        <v>213324</v>
      </c>
      <c r="N30" s="119">
        <v>13926.4</v>
      </c>
      <c r="O30" s="120">
        <f>L30/10000/F30</f>
        <v>3.0179335989375828</v>
      </c>
      <c r="P30" s="119" t="s">
        <v>473</v>
      </c>
      <c r="Q30" s="119" t="s">
        <v>474</v>
      </c>
    </row>
    <row r="31" spans="1:17" ht="82.8">
      <c r="A31" s="114">
        <v>23</v>
      </c>
      <c r="B31" s="115" t="s">
        <v>566</v>
      </c>
      <c r="C31" s="116" t="s">
        <v>469</v>
      </c>
      <c r="D31" s="116" t="s">
        <v>567</v>
      </c>
      <c r="E31" s="116" t="s">
        <v>568</v>
      </c>
      <c r="F31" s="115">
        <v>6.25</v>
      </c>
      <c r="G31" s="109">
        <v>2600000</v>
      </c>
      <c r="H31" s="109">
        <v>200000</v>
      </c>
      <c r="I31" s="115">
        <v>12</v>
      </c>
      <c r="J31" s="114" t="s">
        <v>569</v>
      </c>
      <c r="K31" s="118" t="s">
        <v>570</v>
      </c>
      <c r="L31" s="119">
        <f>M31+N31</f>
        <v>65642</v>
      </c>
      <c r="M31" s="119">
        <v>18446</v>
      </c>
      <c r="N31" s="119">
        <v>47196</v>
      </c>
      <c r="O31" s="120">
        <f>M31/10000/F31</f>
        <v>0.29513600000000001</v>
      </c>
      <c r="P31" s="119" t="s">
        <v>473</v>
      </c>
      <c r="Q31" s="119" t="s">
        <v>474</v>
      </c>
    </row>
    <row r="32" spans="1:17" ht="96.6">
      <c r="A32" s="114">
        <v>24</v>
      </c>
      <c r="B32" s="115" t="s">
        <v>571</v>
      </c>
      <c r="C32" s="116" t="s">
        <v>469</v>
      </c>
      <c r="D32" s="116" t="s">
        <v>109</v>
      </c>
      <c r="E32" s="116" t="s">
        <v>572</v>
      </c>
      <c r="F32" s="115">
        <v>10</v>
      </c>
      <c r="G32" s="109">
        <v>6313678</v>
      </c>
      <c r="H32" s="109">
        <v>220000</v>
      </c>
      <c r="I32" s="115">
        <v>25</v>
      </c>
      <c r="J32" s="114" t="s">
        <v>573</v>
      </c>
      <c r="K32" s="118" t="s">
        <v>472</v>
      </c>
      <c r="L32" s="119">
        <f>M32+N32</f>
        <v>108184.1</v>
      </c>
      <c r="M32" s="119">
        <v>69691.5</v>
      </c>
      <c r="N32" s="119">
        <v>38492.6</v>
      </c>
      <c r="O32" s="120">
        <f>M32/10000/F32</f>
        <v>0.69691499999999995</v>
      </c>
      <c r="P32" s="119" t="s">
        <v>503</v>
      </c>
      <c r="Q32" s="119" t="s">
        <v>474</v>
      </c>
    </row>
    <row r="33" spans="1:17" ht="41.4">
      <c r="A33" s="114">
        <v>25</v>
      </c>
      <c r="B33" s="115" t="s">
        <v>574</v>
      </c>
      <c r="C33" s="116" t="s">
        <v>469</v>
      </c>
      <c r="D33" s="116" t="s">
        <v>575</v>
      </c>
      <c r="E33" s="116" t="s">
        <v>576</v>
      </c>
      <c r="F33" s="115">
        <v>9</v>
      </c>
      <c r="G33" s="109">
        <v>2467912</v>
      </c>
      <c r="H33" s="109">
        <v>85000</v>
      </c>
      <c r="I33" s="115">
        <v>30</v>
      </c>
      <c r="J33" s="114" t="s">
        <v>577</v>
      </c>
      <c r="K33" s="118" t="s">
        <v>472</v>
      </c>
      <c r="L33" s="119">
        <v>50455.5</v>
      </c>
      <c r="M33" s="119">
        <v>39459.599999999999</v>
      </c>
      <c r="N33" s="119">
        <v>10995.9</v>
      </c>
      <c r="O33" s="120">
        <f>M33/10000/F33</f>
        <v>0.43844</v>
      </c>
      <c r="P33" s="119" t="s">
        <v>473</v>
      </c>
      <c r="Q33" s="119" t="s">
        <v>473</v>
      </c>
    </row>
    <row r="34" spans="1:17" ht="179.4">
      <c r="A34" s="123">
        <v>26</v>
      </c>
      <c r="B34" s="115" t="s">
        <v>578</v>
      </c>
      <c r="C34" s="116" t="s">
        <v>469</v>
      </c>
      <c r="D34" s="116" t="s">
        <v>117</v>
      </c>
      <c r="E34" s="116" t="s">
        <v>579</v>
      </c>
      <c r="F34" s="115">
        <v>10</v>
      </c>
      <c r="G34" s="109">
        <v>3964935</v>
      </c>
      <c r="H34" s="109">
        <v>150000</v>
      </c>
      <c r="I34" s="115">
        <v>26</v>
      </c>
      <c r="J34" s="114" t="s">
        <v>580</v>
      </c>
      <c r="K34" s="118" t="s">
        <v>560</v>
      </c>
      <c r="L34" s="119">
        <v>117562.6</v>
      </c>
      <c r="M34" s="119">
        <v>71080.3</v>
      </c>
      <c r="N34" s="119">
        <v>46482.3</v>
      </c>
      <c r="O34" s="120">
        <f>M34/10000/F32</f>
        <v>0.71080300000000007</v>
      </c>
      <c r="P34" s="119"/>
      <c r="Q34" s="119"/>
    </row>
    <row r="35" spans="1:17" ht="55.2">
      <c r="A35" s="114">
        <v>27</v>
      </c>
      <c r="B35" s="115" t="s">
        <v>581</v>
      </c>
      <c r="C35" s="122" t="s">
        <v>469</v>
      </c>
      <c r="D35" s="116" t="s">
        <v>582</v>
      </c>
      <c r="E35" s="116" t="s">
        <v>583</v>
      </c>
      <c r="F35" s="115">
        <v>4.5</v>
      </c>
      <c r="G35" s="109">
        <v>1949333</v>
      </c>
      <c r="H35" s="109">
        <v>80000</v>
      </c>
      <c r="I35" s="115">
        <v>23</v>
      </c>
      <c r="J35" s="114" t="s">
        <v>584</v>
      </c>
      <c r="K35" s="118" t="s">
        <v>472</v>
      </c>
      <c r="L35" s="119">
        <f>SUM(M35+N35)</f>
        <v>115291.7</v>
      </c>
      <c r="M35" s="119">
        <v>115291.7</v>
      </c>
      <c r="N35" s="119"/>
      <c r="O35" s="120">
        <f>M35/10000/F35</f>
        <v>2.5620377777777779</v>
      </c>
      <c r="P35" s="119" t="s">
        <v>473</v>
      </c>
      <c r="Q35" s="119" t="s">
        <v>474</v>
      </c>
    </row>
    <row r="36" spans="1:17" ht="82.8">
      <c r="A36" s="114">
        <v>28</v>
      </c>
      <c r="B36" s="115" t="s">
        <v>585</v>
      </c>
      <c r="C36" s="116" t="s">
        <v>469</v>
      </c>
      <c r="D36" s="116" t="s">
        <v>586</v>
      </c>
      <c r="E36" s="116" t="s">
        <v>587</v>
      </c>
      <c r="F36" s="115">
        <v>7.2</v>
      </c>
      <c r="G36" s="109">
        <v>1875000</v>
      </c>
      <c r="H36" s="109">
        <v>75000</v>
      </c>
      <c r="I36" s="115">
        <v>25</v>
      </c>
      <c r="J36" s="114" t="s">
        <v>588</v>
      </c>
      <c r="K36" s="118" t="s">
        <v>472</v>
      </c>
      <c r="L36" s="119">
        <f>SUM(M36+N36)</f>
        <v>101010.5</v>
      </c>
      <c r="M36" s="119">
        <v>63036.1</v>
      </c>
      <c r="N36" s="119">
        <v>37974.400000000001</v>
      </c>
      <c r="O36" s="120">
        <f>M36/10000/F36</f>
        <v>0.87550138888888884</v>
      </c>
      <c r="P36" s="119" t="s">
        <v>473</v>
      </c>
      <c r="Q36" s="119" t="s">
        <v>473</v>
      </c>
    </row>
    <row r="37" spans="1:17" ht="41.4">
      <c r="A37" s="114">
        <v>29</v>
      </c>
      <c r="B37" s="115" t="s">
        <v>589</v>
      </c>
      <c r="C37" s="116" t="s">
        <v>469</v>
      </c>
      <c r="D37" s="116" t="s">
        <v>590</v>
      </c>
      <c r="E37" s="116" t="s">
        <v>591</v>
      </c>
      <c r="F37" s="115">
        <v>1.5</v>
      </c>
      <c r="G37" s="109">
        <v>319391</v>
      </c>
      <c r="H37" s="109">
        <v>23000</v>
      </c>
      <c r="I37" s="115">
        <v>14</v>
      </c>
      <c r="J37" s="114" t="s">
        <v>592</v>
      </c>
      <c r="K37" s="118" t="s">
        <v>472</v>
      </c>
      <c r="L37" s="119">
        <f>SUM(M37+N37)</f>
        <v>15000</v>
      </c>
      <c r="M37" s="119">
        <v>15000</v>
      </c>
      <c r="N37" s="119"/>
      <c r="O37" s="120">
        <f>M37/10000/F37</f>
        <v>1</v>
      </c>
      <c r="P37" s="119" t="s">
        <v>473</v>
      </c>
      <c r="Q37" s="119" t="s">
        <v>474</v>
      </c>
    </row>
    <row r="38" spans="1:17" ht="55.2">
      <c r="A38" s="114">
        <v>30</v>
      </c>
      <c r="B38" s="115" t="s">
        <v>593</v>
      </c>
      <c r="C38" s="116" t="s">
        <v>469</v>
      </c>
      <c r="D38" s="116" t="s">
        <v>594</v>
      </c>
      <c r="E38" s="116" t="s">
        <v>595</v>
      </c>
      <c r="F38" s="115">
        <v>2</v>
      </c>
      <c r="G38" s="109">
        <v>660000</v>
      </c>
      <c r="H38" s="109">
        <v>30000</v>
      </c>
      <c r="I38" s="115">
        <v>18</v>
      </c>
      <c r="J38" s="114" t="s">
        <v>596</v>
      </c>
      <c r="K38" s="118" t="s">
        <v>472</v>
      </c>
      <c r="L38" s="119">
        <f>SUM(M38+N38)</f>
        <v>20000</v>
      </c>
      <c r="M38" s="119">
        <v>20000</v>
      </c>
      <c r="N38" s="119"/>
      <c r="O38" s="120">
        <f>M38/10000/F38</f>
        <v>1</v>
      </c>
      <c r="P38" s="119" t="s">
        <v>473</v>
      </c>
      <c r="Q38" s="119" t="s">
        <v>474</v>
      </c>
    </row>
    <row r="39" spans="1:17" ht="179.4">
      <c r="A39" s="114">
        <v>31</v>
      </c>
      <c r="B39" s="115" t="s">
        <v>597</v>
      </c>
      <c r="C39" s="116" t="s">
        <v>469</v>
      </c>
      <c r="D39" s="116" t="s">
        <v>598</v>
      </c>
      <c r="E39" s="116" t="s">
        <v>599</v>
      </c>
      <c r="F39" s="115">
        <v>4.2</v>
      </c>
      <c r="G39" s="109">
        <v>1496932</v>
      </c>
      <c r="H39" s="109">
        <v>81355</v>
      </c>
      <c r="I39" s="115">
        <v>14</v>
      </c>
      <c r="J39" s="114" t="s">
        <v>600</v>
      </c>
      <c r="K39" s="118" t="s">
        <v>472</v>
      </c>
      <c r="L39" s="124">
        <v>64420.800000000003</v>
      </c>
      <c r="M39" s="119">
        <v>25350.799999999999</v>
      </c>
      <c r="N39" s="119">
        <v>36765</v>
      </c>
      <c r="O39" s="120">
        <v>0.60359047619047612</v>
      </c>
      <c r="P39" s="119" t="s">
        <v>474</v>
      </c>
      <c r="Q39" s="119" t="s">
        <v>474</v>
      </c>
    </row>
    <row r="40" spans="1:17" ht="55.2">
      <c r="A40" s="114">
        <v>32</v>
      </c>
      <c r="B40" s="115" t="s">
        <v>601</v>
      </c>
      <c r="C40" s="116" t="s">
        <v>469</v>
      </c>
      <c r="D40" s="116" t="s">
        <v>602</v>
      </c>
      <c r="E40" s="116" t="s">
        <v>603</v>
      </c>
      <c r="F40" s="115">
        <v>5.66</v>
      </c>
      <c r="G40" s="109">
        <v>4005738</v>
      </c>
      <c r="H40" s="109">
        <v>135000</v>
      </c>
      <c r="I40" s="115">
        <v>18</v>
      </c>
      <c r="J40" s="116" t="s">
        <v>604</v>
      </c>
      <c r="K40" s="118" t="s">
        <v>472</v>
      </c>
      <c r="L40" s="119">
        <f t="shared" ref="L40" si="0">SUM(M40+N40)</f>
        <v>107400</v>
      </c>
      <c r="M40" s="119">
        <v>56600</v>
      </c>
      <c r="N40" s="119">
        <v>50800</v>
      </c>
      <c r="O40" s="120">
        <f>M40/10000/F40</f>
        <v>1</v>
      </c>
      <c r="P40" s="119" t="s">
        <v>503</v>
      </c>
      <c r="Q40" s="119" t="s">
        <v>474</v>
      </c>
    </row>
    <row r="41" spans="1:17" ht="41.4">
      <c r="A41" s="114">
        <v>33</v>
      </c>
      <c r="B41" s="115" t="s">
        <v>605</v>
      </c>
      <c r="C41" s="116" t="s">
        <v>469</v>
      </c>
      <c r="D41" s="116" t="s">
        <v>606</v>
      </c>
      <c r="E41" s="116" t="s">
        <v>607</v>
      </c>
      <c r="F41" s="115">
        <v>4.4000000000000004</v>
      </c>
      <c r="G41" s="109">
        <v>2300000</v>
      </c>
      <c r="H41" s="109">
        <v>100000</v>
      </c>
      <c r="I41" s="115">
        <v>23</v>
      </c>
      <c r="J41" s="114" t="s">
        <v>608</v>
      </c>
      <c r="K41" s="118" t="s">
        <v>472</v>
      </c>
      <c r="L41" s="119">
        <f t="shared" ref="L41" si="1">SUM(M41+N41)</f>
        <v>31801</v>
      </c>
      <c r="M41" s="119">
        <v>28132</v>
      </c>
      <c r="N41" s="119">
        <v>3669</v>
      </c>
      <c r="O41" s="120">
        <f>M41/F41/10000</f>
        <v>0.63936363636363636</v>
      </c>
      <c r="P41" s="119" t="s">
        <v>473</v>
      </c>
      <c r="Q41" s="119" t="s">
        <v>474</v>
      </c>
    </row>
    <row r="42" spans="1:17" ht="55.2">
      <c r="A42" s="114">
        <v>34</v>
      </c>
      <c r="B42" s="115" t="s">
        <v>609</v>
      </c>
      <c r="C42" s="116" t="s">
        <v>469</v>
      </c>
      <c r="D42" s="116" t="s">
        <v>610</v>
      </c>
      <c r="E42" s="116" t="s">
        <v>611</v>
      </c>
      <c r="F42" s="115">
        <v>8.1999999999999993</v>
      </c>
      <c r="G42" s="109">
        <v>1601719</v>
      </c>
      <c r="H42" s="109">
        <v>70000</v>
      </c>
      <c r="I42" s="115">
        <v>24</v>
      </c>
      <c r="J42" s="114" t="s">
        <v>612</v>
      </c>
      <c r="K42" s="118" t="s">
        <v>472</v>
      </c>
      <c r="L42" s="119">
        <f t="shared" ref="L42:L45" si="2">SUM(M42+N42)</f>
        <v>58738.1</v>
      </c>
      <c r="M42" s="119">
        <v>46247.1</v>
      </c>
      <c r="N42" s="119">
        <v>12491</v>
      </c>
      <c r="O42" s="120">
        <f t="shared" ref="O42:O52" si="3">M42/10000/F42</f>
        <v>0.5639890243902439</v>
      </c>
      <c r="P42" s="119" t="s">
        <v>473</v>
      </c>
      <c r="Q42" s="119" t="s">
        <v>474</v>
      </c>
    </row>
    <row r="43" spans="1:17" ht="96.6">
      <c r="A43" s="114">
        <v>35</v>
      </c>
      <c r="B43" s="115" t="s">
        <v>613</v>
      </c>
      <c r="C43" s="116" t="s">
        <v>469</v>
      </c>
      <c r="D43" s="116" t="s">
        <v>105</v>
      </c>
      <c r="E43" s="116" t="s">
        <v>614</v>
      </c>
      <c r="F43" s="115">
        <v>6</v>
      </c>
      <c r="G43" s="109">
        <v>2846382</v>
      </c>
      <c r="H43" s="109">
        <v>129000</v>
      </c>
      <c r="I43" s="115">
        <v>23</v>
      </c>
      <c r="J43" s="114" t="s">
        <v>615</v>
      </c>
      <c r="K43" s="118" t="s">
        <v>472</v>
      </c>
      <c r="L43" s="119">
        <f t="shared" si="2"/>
        <v>127386.5</v>
      </c>
      <c r="M43" s="119">
        <v>60036.7</v>
      </c>
      <c r="N43" s="119">
        <v>67349.8</v>
      </c>
      <c r="O43" s="120">
        <f t="shared" si="3"/>
        <v>1.0006116666666667</v>
      </c>
      <c r="P43" s="119" t="s">
        <v>474</v>
      </c>
      <c r="Q43" s="119" t="s">
        <v>474</v>
      </c>
    </row>
    <row r="44" spans="1:17" ht="41.4">
      <c r="A44" s="114">
        <v>36</v>
      </c>
      <c r="B44" s="115" t="s">
        <v>616</v>
      </c>
      <c r="C44" s="116" t="s">
        <v>617</v>
      </c>
      <c r="D44" s="116" t="s">
        <v>618</v>
      </c>
      <c r="E44" s="116" t="s">
        <v>619</v>
      </c>
      <c r="F44" s="115">
        <v>2.6</v>
      </c>
      <c r="G44" s="109">
        <v>786779</v>
      </c>
      <c r="H44" s="109">
        <v>80000</v>
      </c>
      <c r="I44" s="115">
        <v>10</v>
      </c>
      <c r="J44" s="114" t="s">
        <v>620</v>
      </c>
      <c r="K44" s="118" t="s">
        <v>472</v>
      </c>
      <c r="L44" s="119">
        <f t="shared" si="2"/>
        <v>21273.599999999999</v>
      </c>
      <c r="M44" s="119">
        <v>21273.599999999999</v>
      </c>
      <c r="N44" s="119"/>
      <c r="O44" s="120">
        <f t="shared" si="3"/>
        <v>0.81821538461538457</v>
      </c>
      <c r="P44" s="119" t="s">
        <v>474</v>
      </c>
      <c r="Q44" s="119" t="s">
        <v>474</v>
      </c>
    </row>
    <row r="45" spans="1:17" ht="69">
      <c r="A45" s="114">
        <v>37</v>
      </c>
      <c r="B45" s="115" t="s">
        <v>621</v>
      </c>
      <c r="C45" s="116" t="s">
        <v>469</v>
      </c>
      <c r="D45" s="116" t="s">
        <v>622</v>
      </c>
      <c r="E45" s="116" t="s">
        <v>623</v>
      </c>
      <c r="F45" s="115">
        <v>5</v>
      </c>
      <c r="G45" s="109" t="s">
        <v>624</v>
      </c>
      <c r="H45" s="109">
        <v>77000</v>
      </c>
      <c r="I45" s="115">
        <v>24</v>
      </c>
      <c r="J45" s="114" t="s">
        <v>625</v>
      </c>
      <c r="K45" s="118" t="s">
        <v>472</v>
      </c>
      <c r="L45" s="119">
        <f t="shared" si="2"/>
        <v>105101.3</v>
      </c>
      <c r="M45" s="119">
        <v>90519</v>
      </c>
      <c r="N45" s="119">
        <v>14582.3</v>
      </c>
      <c r="O45" s="120">
        <f t="shared" si="3"/>
        <v>1.8103799999999999</v>
      </c>
      <c r="P45" s="119" t="s">
        <v>503</v>
      </c>
      <c r="Q45" s="119" t="s">
        <v>473</v>
      </c>
    </row>
    <row r="46" spans="1:17" ht="55.2">
      <c r="A46" s="114">
        <v>38</v>
      </c>
      <c r="B46" s="115" t="s">
        <v>626</v>
      </c>
      <c r="C46" s="116" t="s">
        <v>469</v>
      </c>
      <c r="D46" s="116" t="s">
        <v>627</v>
      </c>
      <c r="E46" s="116" t="s">
        <v>628</v>
      </c>
      <c r="F46" s="115">
        <v>5.6</v>
      </c>
      <c r="G46" s="109">
        <v>1819315</v>
      </c>
      <c r="H46" s="109">
        <v>115000</v>
      </c>
      <c r="I46" s="115">
        <v>16</v>
      </c>
      <c r="J46" s="116" t="s">
        <v>629</v>
      </c>
      <c r="K46" s="118" t="s">
        <v>472</v>
      </c>
      <c r="L46" s="119">
        <f>SUM(M46+N46)</f>
        <v>101844</v>
      </c>
      <c r="M46" s="119">
        <v>51245</v>
      </c>
      <c r="N46" s="119">
        <v>50599</v>
      </c>
      <c r="O46" s="120">
        <f t="shared" si="3"/>
        <v>0.91508928571428583</v>
      </c>
      <c r="P46" s="119" t="s">
        <v>503</v>
      </c>
      <c r="Q46" s="119" t="s">
        <v>474</v>
      </c>
    </row>
    <row r="47" spans="1:17" ht="41.4">
      <c r="A47" s="114">
        <v>39</v>
      </c>
      <c r="B47" s="115" t="s">
        <v>630</v>
      </c>
      <c r="C47" s="116" t="s">
        <v>469</v>
      </c>
      <c r="D47" s="116" t="s">
        <v>631</v>
      </c>
      <c r="E47" s="116" t="s">
        <v>632</v>
      </c>
      <c r="F47" s="115">
        <v>2.5</v>
      </c>
      <c r="G47" s="109">
        <v>824210</v>
      </c>
      <c r="H47" s="109">
        <v>30000</v>
      </c>
      <c r="I47" s="115">
        <v>28</v>
      </c>
      <c r="J47" s="114" t="s">
        <v>633</v>
      </c>
      <c r="K47" s="118" t="s">
        <v>472</v>
      </c>
      <c r="L47" s="119">
        <f>SUM(M47+N47)</f>
        <v>31223.1</v>
      </c>
      <c r="M47" s="119">
        <v>25094.799999999999</v>
      </c>
      <c r="N47" s="119">
        <v>6128.3</v>
      </c>
      <c r="O47" s="120">
        <f t="shared" si="3"/>
        <v>1.003792</v>
      </c>
      <c r="P47" s="119" t="s">
        <v>474</v>
      </c>
      <c r="Q47" s="119" t="s">
        <v>474</v>
      </c>
    </row>
    <row r="48" spans="1:17" ht="41.4">
      <c r="A48" s="114">
        <v>40</v>
      </c>
      <c r="B48" s="115" t="s">
        <v>634</v>
      </c>
      <c r="C48" s="116" t="s">
        <v>469</v>
      </c>
      <c r="D48" s="116" t="s">
        <v>524</v>
      </c>
      <c r="E48" s="116" t="s">
        <v>635</v>
      </c>
      <c r="F48" s="115">
        <v>2</v>
      </c>
      <c r="G48" s="109">
        <v>441433</v>
      </c>
      <c r="H48" s="109">
        <v>15000</v>
      </c>
      <c r="I48" s="115">
        <v>30</v>
      </c>
      <c r="J48" s="114" t="s">
        <v>636</v>
      </c>
      <c r="K48" s="118" t="s">
        <v>472</v>
      </c>
      <c r="L48" s="119">
        <f>SUM(M48+N48)</f>
        <v>22664</v>
      </c>
      <c r="M48" s="119">
        <v>15021</v>
      </c>
      <c r="N48" s="119">
        <v>7643</v>
      </c>
      <c r="O48" s="120">
        <f t="shared" si="3"/>
        <v>0.75105</v>
      </c>
      <c r="P48" s="119"/>
      <c r="Q48" s="119" t="s">
        <v>474</v>
      </c>
    </row>
    <row r="49" spans="1:17" ht="27.6">
      <c r="A49" s="114">
        <v>41</v>
      </c>
      <c r="B49" s="115" t="s">
        <v>637</v>
      </c>
      <c r="C49" s="116" t="s">
        <v>491</v>
      </c>
      <c r="D49" s="116" t="s">
        <v>638</v>
      </c>
      <c r="E49" s="116" t="s">
        <v>639</v>
      </c>
      <c r="F49" s="115">
        <v>2.3199999999999998</v>
      </c>
      <c r="G49" s="109">
        <v>118623</v>
      </c>
      <c r="H49" s="109">
        <v>15000</v>
      </c>
      <c r="I49" s="115">
        <v>8</v>
      </c>
      <c r="J49" s="117"/>
      <c r="K49" s="125"/>
      <c r="L49" s="121"/>
      <c r="M49" s="121"/>
      <c r="N49" s="121"/>
      <c r="O49" s="126">
        <f t="shared" si="3"/>
        <v>0</v>
      </c>
      <c r="P49" s="121"/>
      <c r="Q49" s="121"/>
    </row>
    <row r="50" spans="1:17" ht="82.8">
      <c r="A50" s="114">
        <v>42</v>
      </c>
      <c r="B50" s="115" t="s">
        <v>640</v>
      </c>
      <c r="C50" s="116" t="s">
        <v>491</v>
      </c>
      <c r="D50" s="116" t="s">
        <v>641</v>
      </c>
      <c r="E50" s="116" t="s">
        <v>642</v>
      </c>
      <c r="F50" s="115">
        <v>20</v>
      </c>
      <c r="G50" s="109">
        <v>886875</v>
      </c>
      <c r="H50" s="109">
        <v>30000</v>
      </c>
      <c r="I50" s="115">
        <v>30</v>
      </c>
      <c r="J50" s="114" t="s">
        <v>643</v>
      </c>
      <c r="K50" s="118" t="s">
        <v>644</v>
      </c>
      <c r="L50" s="119">
        <f t="shared" ref="L50:L52" si="4">SUM(M50+N50)</f>
        <v>96224.8</v>
      </c>
      <c r="M50" s="119">
        <v>70899.600000000006</v>
      </c>
      <c r="N50" s="119">
        <v>25325.200000000001</v>
      </c>
      <c r="O50" s="120">
        <f t="shared" si="3"/>
        <v>0.35449800000000004</v>
      </c>
      <c r="P50" s="119"/>
      <c r="Q50" s="119" t="s">
        <v>474</v>
      </c>
    </row>
    <row r="51" spans="1:17" ht="82.8">
      <c r="A51" s="114">
        <v>43</v>
      </c>
      <c r="B51" s="115" t="s">
        <v>645</v>
      </c>
      <c r="C51" s="116" t="s">
        <v>518</v>
      </c>
      <c r="D51" s="116" t="s">
        <v>646</v>
      </c>
      <c r="E51" s="116" t="s">
        <v>647</v>
      </c>
      <c r="F51" s="115">
        <v>45.32</v>
      </c>
      <c r="G51" s="109">
        <v>7395503</v>
      </c>
      <c r="H51" s="109">
        <v>200000</v>
      </c>
      <c r="I51" s="115">
        <v>30</v>
      </c>
      <c r="J51" s="114" t="s">
        <v>648</v>
      </c>
      <c r="K51" s="118" t="s">
        <v>472</v>
      </c>
      <c r="L51" s="119">
        <f t="shared" si="4"/>
        <v>34971</v>
      </c>
      <c r="M51" s="119">
        <v>26095</v>
      </c>
      <c r="N51" s="119">
        <v>8876</v>
      </c>
      <c r="O51" s="120">
        <f t="shared" si="3"/>
        <v>5.757943512797882E-2</v>
      </c>
      <c r="P51" s="119" t="s">
        <v>473</v>
      </c>
      <c r="Q51" s="119" t="s">
        <v>1113</v>
      </c>
    </row>
    <row r="52" spans="1:17" ht="41.4">
      <c r="A52" s="114">
        <v>44</v>
      </c>
      <c r="B52" s="115" t="s">
        <v>649</v>
      </c>
      <c r="C52" s="116" t="s">
        <v>518</v>
      </c>
      <c r="D52" s="116" t="s">
        <v>650</v>
      </c>
      <c r="E52" s="116" t="s">
        <v>651</v>
      </c>
      <c r="F52" s="115">
        <v>13.13</v>
      </c>
      <c r="G52" s="109">
        <v>493277</v>
      </c>
      <c r="H52" s="109">
        <v>60000</v>
      </c>
      <c r="I52" s="115">
        <v>10</v>
      </c>
      <c r="J52" s="114" t="s">
        <v>652</v>
      </c>
      <c r="K52" s="118" t="s">
        <v>472</v>
      </c>
      <c r="L52" s="119">
        <f t="shared" si="4"/>
        <v>31062.3</v>
      </c>
      <c r="M52" s="119">
        <v>31062.3</v>
      </c>
      <c r="N52" s="119"/>
      <c r="O52" s="120">
        <f t="shared" si="3"/>
        <v>0.23657501904036557</v>
      </c>
      <c r="P52" s="119"/>
      <c r="Q52" s="119" t="s">
        <v>474</v>
      </c>
    </row>
    <row r="53" spans="1:17" ht="41.4">
      <c r="A53" s="114">
        <v>45</v>
      </c>
      <c r="B53" s="115" t="s">
        <v>653</v>
      </c>
      <c r="C53" s="116" t="s">
        <v>518</v>
      </c>
      <c r="D53" s="116" t="s">
        <v>654</v>
      </c>
      <c r="E53" s="116" t="s">
        <v>655</v>
      </c>
      <c r="F53" s="115">
        <v>14.2</v>
      </c>
      <c r="G53" s="109">
        <v>199643</v>
      </c>
      <c r="H53" s="109">
        <v>20000</v>
      </c>
      <c r="I53" s="115">
        <v>10</v>
      </c>
      <c r="J53" s="114" t="s">
        <v>656</v>
      </c>
      <c r="K53" s="118" t="s">
        <v>472</v>
      </c>
      <c r="L53" s="119">
        <v>141766.70000000001</v>
      </c>
      <c r="M53" s="119">
        <v>141766.70000000001</v>
      </c>
      <c r="N53" s="119"/>
      <c r="O53" s="120">
        <f>M53/F53/10000</f>
        <v>0.99835704225352129</v>
      </c>
      <c r="P53" s="119"/>
      <c r="Q53" s="119" t="s">
        <v>474</v>
      </c>
    </row>
    <row r="54" spans="1:17" ht="41.4">
      <c r="A54" s="114">
        <v>46</v>
      </c>
      <c r="B54" s="115" t="s">
        <v>657</v>
      </c>
      <c r="C54" s="116" t="s">
        <v>518</v>
      </c>
      <c r="D54" s="116" t="s">
        <v>658</v>
      </c>
      <c r="E54" s="116" t="s">
        <v>659</v>
      </c>
      <c r="F54" s="115">
        <v>14.1</v>
      </c>
      <c r="G54" s="109">
        <v>424648</v>
      </c>
      <c r="H54" s="109">
        <v>40000</v>
      </c>
      <c r="I54" s="115">
        <v>11</v>
      </c>
      <c r="J54" s="114" t="s">
        <v>660</v>
      </c>
      <c r="K54" s="118" t="s">
        <v>472</v>
      </c>
      <c r="L54" s="119">
        <f t="shared" ref="L54:L56" si="5">SUM(M54+N54)</f>
        <v>74305</v>
      </c>
      <c r="M54" s="119">
        <v>74305</v>
      </c>
      <c r="N54" s="119"/>
      <c r="O54" s="120">
        <f>M54/10000/F54</f>
        <v>0.52698581560283697</v>
      </c>
      <c r="P54" s="119"/>
      <c r="Q54" s="119" t="s">
        <v>474</v>
      </c>
    </row>
    <row r="55" spans="1:17" ht="69">
      <c r="A55" s="114">
        <v>47</v>
      </c>
      <c r="B55" s="115" t="s">
        <v>661</v>
      </c>
      <c r="C55" s="116" t="s">
        <v>662</v>
      </c>
      <c r="D55" s="116" t="s">
        <v>663</v>
      </c>
      <c r="E55" s="116" t="s">
        <v>664</v>
      </c>
      <c r="F55" s="115">
        <v>19</v>
      </c>
      <c r="G55" s="109">
        <v>286136</v>
      </c>
      <c r="H55" s="109">
        <v>20000</v>
      </c>
      <c r="I55" s="115">
        <v>15</v>
      </c>
      <c r="J55" s="114" t="s">
        <v>665</v>
      </c>
      <c r="K55" s="118" t="s">
        <v>472</v>
      </c>
      <c r="L55" s="119">
        <f t="shared" si="5"/>
        <v>90253.7</v>
      </c>
      <c r="M55" s="119">
        <v>84645</v>
      </c>
      <c r="N55" s="119">
        <v>5608.7</v>
      </c>
      <c r="O55" s="120">
        <f>M55/10000/F55</f>
        <v>0.44549999999999995</v>
      </c>
      <c r="P55" s="119" t="s">
        <v>539</v>
      </c>
      <c r="Q55" s="119" t="s">
        <v>474</v>
      </c>
    </row>
    <row r="56" spans="1:17" ht="41.4">
      <c r="A56" s="114">
        <v>48</v>
      </c>
      <c r="B56" s="115" t="s">
        <v>666</v>
      </c>
      <c r="C56" s="116" t="s">
        <v>667</v>
      </c>
      <c r="D56" s="116" t="s">
        <v>668</v>
      </c>
      <c r="E56" s="116" t="s">
        <v>669</v>
      </c>
      <c r="F56" s="115">
        <v>7.58</v>
      </c>
      <c r="G56" s="109">
        <v>80000</v>
      </c>
      <c r="H56" s="109">
        <v>10000</v>
      </c>
      <c r="I56" s="115">
        <v>8</v>
      </c>
      <c r="J56" s="114" t="s">
        <v>670</v>
      </c>
      <c r="K56" s="118" t="s">
        <v>671</v>
      </c>
      <c r="L56" s="119">
        <f t="shared" si="5"/>
        <v>166781</v>
      </c>
      <c r="M56" s="119">
        <v>166781</v>
      </c>
      <c r="N56" s="119"/>
      <c r="O56" s="120">
        <f>M56/F56/10000</f>
        <v>2.2002770448548814</v>
      </c>
      <c r="P56" s="119"/>
      <c r="Q56" s="119" t="s">
        <v>539</v>
      </c>
    </row>
    <row r="57" spans="1:17" ht="41.4">
      <c r="A57" s="114">
        <v>49</v>
      </c>
      <c r="B57" s="115" t="s">
        <v>672</v>
      </c>
      <c r="C57" s="114" t="s">
        <v>673</v>
      </c>
      <c r="D57" s="127" t="s">
        <v>674</v>
      </c>
      <c r="E57" s="127" t="s">
        <v>675</v>
      </c>
      <c r="F57" s="115">
        <v>18.23</v>
      </c>
      <c r="G57" s="109">
        <v>314537</v>
      </c>
      <c r="H57" s="109">
        <v>50000</v>
      </c>
      <c r="I57" s="115">
        <v>4</v>
      </c>
      <c r="J57" s="114" t="s">
        <v>676</v>
      </c>
      <c r="K57" s="118" t="s">
        <v>677</v>
      </c>
      <c r="L57" s="119">
        <v>1283</v>
      </c>
      <c r="M57" s="119">
        <v>1283</v>
      </c>
      <c r="N57" s="119"/>
      <c r="O57" s="120">
        <f>M57/10000/F57</f>
        <v>7.0378496982995064E-3</v>
      </c>
      <c r="P57" s="119"/>
      <c r="Q57" s="119" t="s">
        <v>474</v>
      </c>
    </row>
    <row r="58" spans="1:17" ht="41.4">
      <c r="A58" s="114">
        <v>50</v>
      </c>
      <c r="B58" s="115" t="s">
        <v>678</v>
      </c>
      <c r="C58" s="116" t="s">
        <v>673</v>
      </c>
      <c r="D58" s="127" t="s">
        <v>679</v>
      </c>
      <c r="E58" s="127" t="s">
        <v>680</v>
      </c>
      <c r="F58" s="115">
        <v>13.46</v>
      </c>
      <c r="G58" s="109">
        <v>300000</v>
      </c>
      <c r="H58" s="109">
        <v>20000</v>
      </c>
      <c r="I58" s="115">
        <v>16</v>
      </c>
      <c r="J58" s="114" t="s">
        <v>681</v>
      </c>
      <c r="K58" s="118" t="s">
        <v>671</v>
      </c>
      <c r="L58" s="115"/>
      <c r="M58" s="119"/>
      <c r="N58" s="119"/>
      <c r="O58" s="120">
        <f>M58/F58</f>
        <v>0</v>
      </c>
      <c r="P58" s="119" t="s">
        <v>539</v>
      </c>
      <c r="Q58" s="119" t="s">
        <v>539</v>
      </c>
    </row>
    <row r="59" spans="1:17" ht="82.8">
      <c r="A59" s="114">
        <v>51</v>
      </c>
      <c r="B59" s="115" t="s">
        <v>682</v>
      </c>
      <c r="C59" s="114" t="s">
        <v>683</v>
      </c>
      <c r="D59" s="127" t="s">
        <v>684</v>
      </c>
      <c r="E59" s="127" t="s">
        <v>685</v>
      </c>
      <c r="F59" s="115">
        <v>9</v>
      </c>
      <c r="G59" s="109">
        <v>9000</v>
      </c>
      <c r="H59" s="109">
        <v>1200</v>
      </c>
      <c r="I59" s="115">
        <v>15</v>
      </c>
      <c r="J59" s="114" t="s">
        <v>686</v>
      </c>
      <c r="K59" s="118" t="s">
        <v>687</v>
      </c>
      <c r="L59" s="119">
        <v>31657.5</v>
      </c>
      <c r="M59" s="119">
        <v>31657.5</v>
      </c>
      <c r="N59" s="119"/>
      <c r="O59" s="120">
        <f>M59/10000/F59</f>
        <v>0.35175000000000001</v>
      </c>
      <c r="P59" s="119"/>
      <c r="Q59" s="119" t="s">
        <v>474</v>
      </c>
    </row>
    <row r="60" spans="1:17">
      <c r="A60" s="112" t="s">
        <v>688</v>
      </c>
      <c r="B60" s="128"/>
      <c r="C60" s="112"/>
      <c r="D60" s="112"/>
      <c r="E60" s="112"/>
      <c r="F60" s="112"/>
      <c r="G60" s="129" t="s">
        <v>689</v>
      </c>
      <c r="H60" s="129" t="s">
        <v>689</v>
      </c>
      <c r="I60" s="112"/>
      <c r="J60" s="112"/>
      <c r="K60" s="112"/>
      <c r="L60" s="128"/>
      <c r="M60" s="128"/>
      <c r="N60" s="128"/>
      <c r="O60" s="130"/>
      <c r="P60" s="128"/>
      <c r="Q60" s="128"/>
    </row>
    <row r="61" spans="1:17" ht="41.4">
      <c r="A61" s="114">
        <v>52</v>
      </c>
      <c r="B61" s="115" t="s">
        <v>690</v>
      </c>
      <c r="C61" s="114" t="s">
        <v>518</v>
      </c>
      <c r="D61" s="127" t="s">
        <v>691</v>
      </c>
      <c r="E61" s="127" t="s">
        <v>692</v>
      </c>
      <c r="F61" s="114">
        <v>18</v>
      </c>
      <c r="G61" s="129">
        <v>715812</v>
      </c>
      <c r="H61" s="129">
        <v>35000</v>
      </c>
      <c r="I61" s="114">
        <v>18</v>
      </c>
      <c r="J61" s="114" t="s">
        <v>693</v>
      </c>
      <c r="K61" s="118" t="s">
        <v>694</v>
      </c>
      <c r="L61" s="119">
        <f>SUM(M61+N61)</f>
        <v>181029.7</v>
      </c>
      <c r="M61" s="119">
        <v>181029.7</v>
      </c>
      <c r="N61" s="119"/>
      <c r="O61" s="120">
        <f>M61/F61/10000</f>
        <v>1.0057205555555557</v>
      </c>
      <c r="P61" s="119"/>
      <c r="Q61" s="119" t="s">
        <v>539</v>
      </c>
    </row>
    <row r="62" spans="1:17" ht="55.2">
      <c r="A62" s="114">
        <v>53</v>
      </c>
      <c r="B62" s="115" t="s">
        <v>695</v>
      </c>
      <c r="C62" s="114" t="s">
        <v>696</v>
      </c>
      <c r="D62" s="127" t="s">
        <v>82</v>
      </c>
      <c r="E62" s="127" t="s">
        <v>697</v>
      </c>
      <c r="F62" s="114">
        <v>3</v>
      </c>
      <c r="G62" s="129">
        <v>123293</v>
      </c>
      <c r="H62" s="129">
        <v>30000</v>
      </c>
      <c r="I62" s="114">
        <v>4</v>
      </c>
      <c r="J62" s="114" t="s">
        <v>698</v>
      </c>
      <c r="K62" s="118" t="s">
        <v>694</v>
      </c>
      <c r="L62" s="119">
        <f>SUM(M62+N62)</f>
        <v>20129.7</v>
      </c>
      <c r="M62" s="119">
        <v>20129.7</v>
      </c>
      <c r="N62" s="119"/>
      <c r="O62" s="120">
        <f>M62/10000/F62</f>
        <v>0.67099000000000009</v>
      </c>
      <c r="P62" s="119"/>
      <c r="Q62" s="119" t="s">
        <v>474</v>
      </c>
    </row>
    <row r="63" spans="1:17" ht="55.2">
      <c r="A63" s="114">
        <v>54</v>
      </c>
      <c r="B63" s="115" t="s">
        <v>699</v>
      </c>
      <c r="C63" s="114" t="s">
        <v>469</v>
      </c>
      <c r="D63" s="127" t="s">
        <v>700</v>
      </c>
      <c r="E63" s="127" t="s">
        <v>701</v>
      </c>
      <c r="F63" s="114">
        <v>23.68</v>
      </c>
      <c r="G63" s="129">
        <v>24421614</v>
      </c>
      <c r="H63" s="129">
        <v>350000</v>
      </c>
      <c r="I63" s="114">
        <v>30</v>
      </c>
      <c r="J63" s="114" t="s">
        <v>702</v>
      </c>
      <c r="K63" s="118" t="s">
        <v>472</v>
      </c>
      <c r="L63" s="119">
        <f>SUM(M63+N63)</f>
        <v>170628.5</v>
      </c>
      <c r="M63" s="119">
        <v>156216</v>
      </c>
      <c r="N63" s="119">
        <v>14412.5</v>
      </c>
      <c r="O63" s="120">
        <f>M63/10000/F63</f>
        <v>0.65969594594594594</v>
      </c>
      <c r="P63" s="119"/>
      <c r="Q63" s="119" t="s">
        <v>474</v>
      </c>
    </row>
    <row r="64" spans="1:17">
      <c r="A64" s="112" t="s">
        <v>703</v>
      </c>
      <c r="B64" s="128"/>
      <c r="C64" s="112"/>
      <c r="D64" s="112"/>
      <c r="E64" s="112"/>
      <c r="F64" s="112"/>
      <c r="G64" s="129" t="s">
        <v>689</v>
      </c>
      <c r="H64" s="129" t="s">
        <v>689</v>
      </c>
      <c r="I64" s="112"/>
      <c r="J64" s="112"/>
      <c r="K64" s="112"/>
      <c r="L64" s="128"/>
      <c r="M64" s="128"/>
      <c r="N64" s="128"/>
      <c r="O64" s="130"/>
      <c r="P64" s="128"/>
      <c r="Q64" s="128"/>
    </row>
    <row r="65" spans="1:17" ht="41.4">
      <c r="A65" s="114">
        <v>55</v>
      </c>
      <c r="B65" s="115" t="s">
        <v>704</v>
      </c>
      <c r="C65" s="114" t="s">
        <v>469</v>
      </c>
      <c r="D65" s="127" t="s">
        <v>705</v>
      </c>
      <c r="E65" s="127" t="s">
        <v>706</v>
      </c>
      <c r="F65" s="114">
        <v>30.4</v>
      </c>
      <c r="G65" s="129">
        <v>28703987</v>
      </c>
      <c r="H65" s="129">
        <v>1040000</v>
      </c>
      <c r="I65" s="114">
        <v>29</v>
      </c>
      <c r="J65" s="114" t="s">
        <v>707</v>
      </c>
      <c r="K65" s="118" t="s">
        <v>472</v>
      </c>
      <c r="L65" s="119">
        <f>SUM(M65+N65)</f>
        <v>304001.90000000002</v>
      </c>
      <c r="M65" s="119">
        <v>304001.90000000002</v>
      </c>
      <c r="N65" s="119"/>
      <c r="O65" s="120">
        <f>M65/10000/F65</f>
        <v>1.0000062500000002</v>
      </c>
      <c r="P65" s="119" t="s">
        <v>539</v>
      </c>
      <c r="Q65" s="119" t="s">
        <v>474</v>
      </c>
    </row>
    <row r="66" spans="1:17" ht="41.4">
      <c r="A66" s="114">
        <v>56</v>
      </c>
      <c r="B66" s="115" t="s">
        <v>708</v>
      </c>
      <c r="C66" s="114" t="s">
        <v>491</v>
      </c>
      <c r="D66" s="127" t="s">
        <v>705</v>
      </c>
      <c r="E66" s="127" t="s">
        <v>709</v>
      </c>
      <c r="F66" s="114">
        <v>31.7</v>
      </c>
      <c r="G66" s="129">
        <v>7331418</v>
      </c>
      <c r="H66" s="129">
        <v>247252</v>
      </c>
      <c r="I66" s="114">
        <v>29</v>
      </c>
      <c r="J66" s="114" t="s">
        <v>710</v>
      </c>
      <c r="K66" s="118" t="s">
        <v>472</v>
      </c>
      <c r="L66" s="119">
        <f>SUM(M66+N66)</f>
        <v>140978</v>
      </c>
      <c r="M66" s="119">
        <v>115183</v>
      </c>
      <c r="N66" s="119">
        <v>25795</v>
      </c>
      <c r="O66" s="120">
        <f>M66/10000/F66</f>
        <v>0.36335331230283913</v>
      </c>
      <c r="P66" s="119" t="s">
        <v>539</v>
      </c>
      <c r="Q66" s="119" t="s">
        <v>474</v>
      </c>
    </row>
    <row r="67" spans="1:17" ht="55.2">
      <c r="A67" s="114">
        <v>57</v>
      </c>
      <c r="B67" s="115" t="s">
        <v>711</v>
      </c>
      <c r="C67" s="114" t="s">
        <v>469</v>
      </c>
      <c r="D67" s="127" t="s">
        <v>712</v>
      </c>
      <c r="E67" s="127" t="s">
        <v>713</v>
      </c>
      <c r="F67" s="114">
        <v>3.37</v>
      </c>
      <c r="G67" s="129" t="s">
        <v>714</v>
      </c>
      <c r="H67" s="129">
        <v>148100</v>
      </c>
      <c r="I67" s="114">
        <v>9</v>
      </c>
      <c r="J67" s="114" t="s">
        <v>715</v>
      </c>
      <c r="K67" s="118" t="s">
        <v>716</v>
      </c>
      <c r="L67" s="119">
        <f>SUM(M67+N67)</f>
        <v>13764.6</v>
      </c>
      <c r="M67" s="119"/>
      <c r="N67" s="119">
        <v>13764.6</v>
      </c>
      <c r="O67" s="120">
        <f>N67/F67/10000</f>
        <v>0.40844510385756677</v>
      </c>
      <c r="P67" s="119"/>
      <c r="Q67" s="119"/>
    </row>
    <row r="68" spans="1:17" ht="69">
      <c r="A68" s="114">
        <v>58</v>
      </c>
      <c r="B68" s="115" t="s">
        <v>717</v>
      </c>
      <c r="C68" s="114" t="s">
        <v>469</v>
      </c>
      <c r="D68" s="127" t="s">
        <v>712</v>
      </c>
      <c r="E68" s="127" t="s">
        <v>718</v>
      </c>
      <c r="F68" s="114">
        <v>16.18</v>
      </c>
      <c r="G68" s="129">
        <v>12164449</v>
      </c>
      <c r="H68" s="129">
        <v>420000</v>
      </c>
      <c r="I68" s="114">
        <v>30</v>
      </c>
      <c r="J68" s="114" t="s">
        <v>719</v>
      </c>
      <c r="K68" s="118" t="s">
        <v>716</v>
      </c>
      <c r="L68" s="119">
        <v>217955.5</v>
      </c>
      <c r="M68" s="119">
        <v>154568.5</v>
      </c>
      <c r="N68" s="119">
        <f>L68-M68</f>
        <v>63387</v>
      </c>
      <c r="O68" s="120">
        <f>M68/F68/10000</f>
        <v>0.95530593325092705</v>
      </c>
      <c r="P68" s="119" t="s">
        <v>539</v>
      </c>
      <c r="Q68" s="119" t="s">
        <v>474</v>
      </c>
    </row>
    <row r="69" spans="1:17" ht="138">
      <c r="A69" s="114">
        <v>59</v>
      </c>
      <c r="B69" s="115" t="s">
        <v>720</v>
      </c>
      <c r="C69" s="114" t="s">
        <v>721</v>
      </c>
      <c r="D69" s="127" t="s">
        <v>722</v>
      </c>
      <c r="E69" s="127" t="s">
        <v>723</v>
      </c>
      <c r="F69" s="114">
        <v>490</v>
      </c>
      <c r="G69" s="129">
        <v>14507516</v>
      </c>
      <c r="H69" s="129">
        <v>512700</v>
      </c>
      <c r="I69" s="114">
        <v>29</v>
      </c>
      <c r="J69" s="114" t="s">
        <v>724</v>
      </c>
      <c r="K69" s="118" t="s">
        <v>472</v>
      </c>
      <c r="L69" s="119"/>
      <c r="M69" s="119"/>
      <c r="N69" s="119"/>
      <c r="O69" s="120"/>
      <c r="P69" s="119"/>
      <c r="Q69" s="119"/>
    </row>
    <row r="70" spans="1:17" ht="41.4">
      <c r="A70" s="114">
        <v>60</v>
      </c>
      <c r="B70" s="115" t="s">
        <v>725</v>
      </c>
      <c r="C70" s="114" t="s">
        <v>673</v>
      </c>
      <c r="D70" s="127" t="s">
        <v>726</v>
      </c>
      <c r="E70" s="127" t="s">
        <v>727</v>
      </c>
      <c r="F70" s="114">
        <v>18.079999999999998</v>
      </c>
      <c r="G70" s="129">
        <v>1262340</v>
      </c>
      <c r="H70" s="129">
        <v>46000</v>
      </c>
      <c r="I70" s="114">
        <v>28.5</v>
      </c>
      <c r="J70" s="114" t="s">
        <v>728</v>
      </c>
      <c r="K70" s="118" t="s">
        <v>472</v>
      </c>
      <c r="L70" s="119">
        <f>SUM(M70+N70)</f>
        <v>103309</v>
      </c>
      <c r="M70" s="119">
        <v>101703</v>
      </c>
      <c r="N70" s="119">
        <v>1606</v>
      </c>
      <c r="O70" s="120">
        <f>M70/10000/F70</f>
        <v>0.56251659292035394</v>
      </c>
      <c r="P70" s="119"/>
      <c r="Q70" s="119" t="s">
        <v>474</v>
      </c>
    </row>
    <row r="71" spans="1:17" ht="55.2">
      <c r="A71" s="114">
        <v>61</v>
      </c>
      <c r="B71" s="115" t="s">
        <v>729</v>
      </c>
      <c r="C71" s="114" t="s">
        <v>469</v>
      </c>
      <c r="D71" s="127" t="s">
        <v>730</v>
      </c>
      <c r="E71" s="127" t="s">
        <v>731</v>
      </c>
      <c r="F71" s="114">
        <v>9.0299999999999994</v>
      </c>
      <c r="G71" s="129">
        <v>7766554</v>
      </c>
      <c r="H71" s="129">
        <v>472500</v>
      </c>
      <c r="I71" s="114">
        <v>18</v>
      </c>
      <c r="J71" s="114" t="s">
        <v>732</v>
      </c>
      <c r="K71" s="118" t="s">
        <v>733</v>
      </c>
      <c r="L71" s="119">
        <f>SUM(M71+N71)</f>
        <v>58249.599999999999</v>
      </c>
      <c r="M71" s="119">
        <v>58249.599999999999</v>
      </c>
      <c r="N71" s="131"/>
      <c r="O71" s="126">
        <f>M71/10000/F71</f>
        <v>0.64506755260243631</v>
      </c>
      <c r="P71" s="131"/>
      <c r="Q71" s="131" t="s">
        <v>474</v>
      </c>
    </row>
    <row r="72" spans="1:17">
      <c r="A72" s="112" t="s">
        <v>734</v>
      </c>
      <c r="B72" s="128"/>
      <c r="C72" s="112"/>
      <c r="D72" s="112"/>
      <c r="E72" s="112"/>
      <c r="F72" s="112"/>
      <c r="G72" s="129" t="s">
        <v>689</v>
      </c>
      <c r="H72" s="129" t="s">
        <v>689</v>
      </c>
      <c r="I72" s="112"/>
      <c r="J72" s="112"/>
      <c r="K72" s="112"/>
      <c r="L72" s="128"/>
      <c r="M72" s="128"/>
      <c r="N72" s="128"/>
      <c r="O72" s="130"/>
      <c r="P72" s="128"/>
      <c r="Q72" s="128"/>
    </row>
    <row r="73" spans="1:17" ht="27.6">
      <c r="A73" s="114">
        <v>1</v>
      </c>
      <c r="B73" s="115" t="s">
        <v>711</v>
      </c>
      <c r="C73" s="114" t="s">
        <v>469</v>
      </c>
      <c r="D73" s="127" t="s">
        <v>712</v>
      </c>
      <c r="E73" s="127" t="s">
        <v>713</v>
      </c>
      <c r="F73" s="114">
        <v>3.37</v>
      </c>
      <c r="G73" s="129">
        <v>2753368</v>
      </c>
      <c r="H73" s="129">
        <v>148100</v>
      </c>
      <c r="I73" s="114">
        <v>9</v>
      </c>
      <c r="J73" s="114" t="s">
        <v>735</v>
      </c>
      <c r="K73" s="118"/>
      <c r="L73" s="115"/>
      <c r="M73" s="115"/>
      <c r="N73" s="115"/>
      <c r="O73" s="132"/>
      <c r="P73" s="115"/>
      <c r="Q73" s="115"/>
    </row>
    <row r="74" spans="1:17" ht="27.6">
      <c r="A74" s="114">
        <v>2</v>
      </c>
      <c r="B74" s="115" t="s">
        <v>672</v>
      </c>
      <c r="C74" s="114" t="s">
        <v>673</v>
      </c>
      <c r="D74" s="127" t="s">
        <v>674</v>
      </c>
      <c r="E74" s="127" t="s">
        <v>675</v>
      </c>
      <c r="F74" s="114">
        <v>18.23</v>
      </c>
      <c r="G74" s="129">
        <v>314537</v>
      </c>
      <c r="H74" s="129">
        <v>50000</v>
      </c>
      <c r="I74" s="114">
        <v>4</v>
      </c>
      <c r="J74" s="114" t="s">
        <v>736</v>
      </c>
      <c r="K74" s="125"/>
      <c r="L74" s="121"/>
      <c r="M74" s="121"/>
      <c r="N74" s="121"/>
      <c r="O74" s="126"/>
      <c r="P74" s="121"/>
      <c r="Q74" s="121"/>
    </row>
    <row r="75" spans="1:17" ht="27.6">
      <c r="A75" s="114">
        <v>3</v>
      </c>
      <c r="B75" s="115" t="s">
        <v>637</v>
      </c>
      <c r="C75" s="114" t="s">
        <v>491</v>
      </c>
      <c r="D75" s="127" t="s">
        <v>638</v>
      </c>
      <c r="E75" s="127" t="s">
        <v>639</v>
      </c>
      <c r="F75" s="114">
        <v>2.3199999999999998</v>
      </c>
      <c r="G75" s="129">
        <v>118623</v>
      </c>
      <c r="H75" s="129">
        <v>15000</v>
      </c>
      <c r="I75" s="114">
        <v>8</v>
      </c>
      <c r="J75" s="114" t="s">
        <v>737</v>
      </c>
      <c r="K75" s="125"/>
      <c r="L75" s="121"/>
      <c r="M75" s="121"/>
      <c r="N75" s="121"/>
      <c r="O75" s="126"/>
      <c r="P75" s="121"/>
      <c r="Q75" s="121"/>
    </row>
    <row r="76" spans="1:17" ht="41.4">
      <c r="A76" s="114">
        <v>4</v>
      </c>
      <c r="B76" s="115" t="s">
        <v>738</v>
      </c>
      <c r="C76" s="114" t="s">
        <v>469</v>
      </c>
      <c r="D76" s="127" t="s">
        <v>567</v>
      </c>
      <c r="E76" s="127" t="s">
        <v>568</v>
      </c>
      <c r="F76" s="114">
        <v>6.25</v>
      </c>
      <c r="G76" s="129">
        <v>2600000</v>
      </c>
      <c r="H76" s="129">
        <v>200000</v>
      </c>
      <c r="I76" s="114">
        <v>7</v>
      </c>
      <c r="J76" s="114" t="s">
        <v>739</v>
      </c>
      <c r="K76" s="125"/>
      <c r="L76" s="121"/>
      <c r="M76" s="121"/>
      <c r="N76" s="121"/>
      <c r="O76" s="126"/>
      <c r="P76" s="121"/>
      <c r="Q76" s="121"/>
    </row>
    <row r="77" spans="1:17">
      <c r="A77" s="112" t="s">
        <v>740</v>
      </c>
      <c r="B77" s="128"/>
      <c r="C77" s="112"/>
      <c r="D77" s="112"/>
      <c r="E77" s="112"/>
      <c r="F77" s="112"/>
      <c r="G77" s="112"/>
      <c r="H77" s="113"/>
      <c r="I77" s="112"/>
      <c r="J77" s="112"/>
      <c r="K77" s="112"/>
      <c r="L77" s="128"/>
      <c r="M77" s="128"/>
      <c r="N77" s="128"/>
      <c r="O77" s="130"/>
      <c r="P77" s="128"/>
      <c r="Q77" s="128"/>
    </row>
    <row r="78" spans="1:17" ht="27.6">
      <c r="A78" s="114">
        <v>1</v>
      </c>
      <c r="B78" s="115" t="s">
        <v>741</v>
      </c>
      <c r="C78" s="141" t="s">
        <v>742</v>
      </c>
      <c r="D78" s="114"/>
      <c r="E78" s="114" t="s">
        <v>743</v>
      </c>
      <c r="F78" s="141">
        <f>71994/10000</f>
        <v>7.1993999999999998</v>
      </c>
      <c r="G78" s="129">
        <v>311000</v>
      </c>
      <c r="H78" s="129"/>
      <c r="I78" s="141" t="s">
        <v>744</v>
      </c>
      <c r="J78" s="117"/>
      <c r="K78" s="125"/>
      <c r="L78" s="121"/>
      <c r="M78" s="121"/>
      <c r="N78" s="121"/>
      <c r="O78" s="126"/>
      <c r="P78" s="121"/>
      <c r="Q78" s="121"/>
    </row>
    <row r="79" spans="1:17" ht="27.6">
      <c r="A79" s="114">
        <v>2</v>
      </c>
      <c r="B79" s="115" t="s">
        <v>745</v>
      </c>
      <c r="C79" s="141" t="s">
        <v>742</v>
      </c>
      <c r="D79" s="114"/>
      <c r="E79" s="114" t="s">
        <v>746</v>
      </c>
      <c r="F79" s="141">
        <f>8482.5/10000</f>
        <v>0.84824999999999995</v>
      </c>
      <c r="G79" s="129">
        <v>145954</v>
      </c>
      <c r="H79" s="129"/>
      <c r="I79" s="141" t="s">
        <v>747</v>
      </c>
      <c r="J79" s="117"/>
      <c r="K79" s="125"/>
      <c r="L79" s="121"/>
      <c r="M79" s="121"/>
      <c r="N79" s="121"/>
      <c r="O79" s="126"/>
      <c r="P79" s="121"/>
      <c r="Q79" s="121"/>
    </row>
    <row r="80" spans="1:17" ht="27.6">
      <c r="A80" s="114">
        <v>3</v>
      </c>
      <c r="B80" s="115" t="s">
        <v>748</v>
      </c>
      <c r="C80" s="141" t="s">
        <v>742</v>
      </c>
      <c r="D80" s="114"/>
      <c r="E80" s="114" t="s">
        <v>749</v>
      </c>
      <c r="F80" s="141">
        <v>1.19</v>
      </c>
      <c r="G80" s="133">
        <v>110047.54</v>
      </c>
      <c r="H80" s="129"/>
      <c r="I80" s="141" t="s">
        <v>747</v>
      </c>
      <c r="J80" s="117"/>
      <c r="K80" s="125"/>
      <c r="L80" s="121"/>
      <c r="M80" s="121"/>
      <c r="N80" s="121"/>
      <c r="O80" s="126"/>
      <c r="P80" s="121"/>
      <c r="Q80" s="121"/>
    </row>
    <row r="81" spans="1:17" ht="27.6">
      <c r="A81" s="114">
        <v>4</v>
      </c>
      <c r="B81" s="115" t="s">
        <v>750</v>
      </c>
      <c r="C81" s="141" t="s">
        <v>742</v>
      </c>
      <c r="D81" s="114"/>
      <c r="E81" s="114" t="s">
        <v>751</v>
      </c>
      <c r="F81" s="141">
        <v>22.23</v>
      </c>
      <c r="G81" s="129">
        <v>1233395</v>
      </c>
      <c r="H81" s="129"/>
      <c r="I81" s="141" t="s">
        <v>752</v>
      </c>
      <c r="J81" s="117"/>
      <c r="K81" s="125"/>
      <c r="L81" s="121"/>
      <c r="M81" s="121"/>
      <c r="N81" s="121"/>
      <c r="O81" s="126"/>
      <c r="P81" s="121"/>
      <c r="Q81" s="121"/>
    </row>
    <row r="82" spans="1:17" ht="27.6">
      <c r="A82" s="134">
        <v>5</v>
      </c>
      <c r="B82" s="135" t="s">
        <v>753</v>
      </c>
      <c r="C82" s="142" t="s">
        <v>742</v>
      </c>
      <c r="D82" s="134"/>
      <c r="E82" s="134" t="s">
        <v>754</v>
      </c>
      <c r="F82" s="142">
        <v>52.179000000000002</v>
      </c>
      <c r="G82" s="136">
        <v>1324398</v>
      </c>
      <c r="H82" s="136"/>
      <c r="I82" s="142" t="s">
        <v>752</v>
      </c>
      <c r="J82" s="137"/>
      <c r="K82" s="138"/>
      <c r="L82" s="139"/>
      <c r="M82" s="139"/>
      <c r="N82" s="139"/>
      <c r="O82" s="140"/>
      <c r="P82" s="139"/>
      <c r="Q82" s="139"/>
    </row>
  </sheetData>
  <mergeCells count="11">
    <mergeCell ref="J4:Q4"/>
    <mergeCell ref="A2:Q2"/>
    <mergeCell ref="G4:G5"/>
    <mergeCell ref="H4:H5"/>
    <mergeCell ref="I4:I5"/>
    <mergeCell ref="A4:A5"/>
    <mergeCell ref="B4:B5"/>
    <mergeCell ref="C4:C5"/>
    <mergeCell ref="D4:D5"/>
    <mergeCell ref="E4:E5"/>
    <mergeCell ref="F4:F5"/>
  </mergeCells>
  <pageMargins left="0.70866141732283472" right="0.70866141732283472" top="0.74803149606299213" bottom="0.74803149606299213" header="0.31496062992125984" footer="0.31496062992125984"/>
  <pageSetup paperSize="9" scale="5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1"/>
  <sheetViews>
    <sheetView view="pageBreakPreview" zoomScale="60" zoomScaleNormal="100" workbookViewId="0">
      <selection activeCell="H13" sqref="H13"/>
    </sheetView>
  </sheetViews>
  <sheetFormatPr defaultColWidth="9" defaultRowHeight="15.6"/>
  <cols>
    <col min="1" max="1" width="5" style="1" customWidth="1"/>
    <col min="2" max="2" width="42.69921875" style="1" customWidth="1"/>
    <col min="3" max="3" width="11.5" style="1" customWidth="1"/>
    <col min="4" max="4" width="13.5" style="1" customWidth="1"/>
    <col min="5" max="5" width="13" style="1" customWidth="1"/>
    <col min="6" max="6" width="11.796875" style="1" customWidth="1"/>
    <col min="7" max="7" width="50" style="1" customWidth="1"/>
    <col min="8" max="16384" width="9" style="1"/>
  </cols>
  <sheetData>
    <row r="1" spans="1:7">
      <c r="G1" s="10" t="s">
        <v>1013</v>
      </c>
    </row>
    <row r="2" spans="1:7" s="3" customFormat="1" ht="33.75" customHeight="1">
      <c r="A2" s="518" t="s">
        <v>1118</v>
      </c>
      <c r="B2" s="513"/>
      <c r="C2" s="513"/>
      <c r="D2" s="513"/>
      <c r="E2" s="513"/>
      <c r="F2" s="513"/>
      <c r="G2" s="513"/>
    </row>
    <row r="4" spans="1:7">
      <c r="A4" s="490" t="s">
        <v>0</v>
      </c>
      <c r="B4" s="490" t="s">
        <v>815</v>
      </c>
      <c r="C4" s="490" t="s">
        <v>2</v>
      </c>
      <c r="D4" s="490" t="s">
        <v>1101</v>
      </c>
      <c r="E4" s="490"/>
      <c r="F4" s="490"/>
      <c r="G4" s="490" t="s">
        <v>1</v>
      </c>
    </row>
    <row r="5" spans="1:7">
      <c r="A5" s="490"/>
      <c r="B5" s="490"/>
      <c r="C5" s="490"/>
      <c r="D5" s="105" t="s">
        <v>9</v>
      </c>
      <c r="E5" s="105" t="s">
        <v>69</v>
      </c>
      <c r="F5" s="105" t="s">
        <v>70</v>
      </c>
      <c r="G5" s="490"/>
    </row>
    <row r="6" spans="1:7">
      <c r="A6" s="223">
        <v>1</v>
      </c>
      <c r="B6" s="209" t="s">
        <v>802</v>
      </c>
      <c r="C6" s="210">
        <f>SUM(D6:F6)</f>
        <v>107525</v>
      </c>
      <c r="D6" s="211">
        <v>77025</v>
      </c>
      <c r="E6" s="211">
        <v>30500</v>
      </c>
      <c r="F6" s="211"/>
      <c r="G6" s="212" t="s">
        <v>1014</v>
      </c>
    </row>
    <row r="7" spans="1:7">
      <c r="A7" s="224">
        <v>2</v>
      </c>
      <c r="B7" s="213" t="s">
        <v>803</v>
      </c>
      <c r="C7" s="214">
        <f t="shared" ref="C7:C21" si="0">SUM(D7:F7)</f>
        <v>6447.5</v>
      </c>
      <c r="D7" s="215">
        <v>1482.5</v>
      </c>
      <c r="E7" s="215"/>
      <c r="F7" s="215">
        <v>4965</v>
      </c>
      <c r="G7" s="216" t="s">
        <v>1014</v>
      </c>
    </row>
    <row r="8" spans="1:7">
      <c r="A8" s="224">
        <v>3</v>
      </c>
      <c r="B8" s="213" t="s">
        <v>804</v>
      </c>
      <c r="C8" s="214">
        <f t="shared" si="0"/>
        <v>76517</v>
      </c>
      <c r="D8" s="215">
        <v>66517</v>
      </c>
      <c r="E8" s="215">
        <v>10000</v>
      </c>
      <c r="F8" s="215"/>
      <c r="G8" s="216" t="s">
        <v>1014</v>
      </c>
    </row>
    <row r="9" spans="1:7">
      <c r="A9" s="224">
        <v>4</v>
      </c>
      <c r="B9" s="213" t="s">
        <v>536</v>
      </c>
      <c r="C9" s="214">
        <f t="shared" si="0"/>
        <v>4767</v>
      </c>
      <c r="D9" s="215">
        <v>4767</v>
      </c>
      <c r="E9" s="215"/>
      <c r="F9" s="215"/>
      <c r="G9" s="216" t="s">
        <v>1014</v>
      </c>
    </row>
    <row r="10" spans="1:7">
      <c r="A10" s="224">
        <v>5</v>
      </c>
      <c r="B10" s="213" t="s">
        <v>805</v>
      </c>
      <c r="C10" s="214">
        <f t="shared" si="0"/>
        <v>21297</v>
      </c>
      <c r="D10" s="215">
        <v>7601</v>
      </c>
      <c r="E10" s="215">
        <v>6421</v>
      </c>
      <c r="F10" s="215">
        <v>7275</v>
      </c>
      <c r="G10" s="216" t="s">
        <v>1014</v>
      </c>
    </row>
    <row r="11" spans="1:7">
      <c r="A11" s="224">
        <v>6</v>
      </c>
      <c r="B11" s="213" t="s">
        <v>806</v>
      </c>
      <c r="C11" s="214">
        <f t="shared" si="0"/>
        <v>11253</v>
      </c>
      <c r="D11" s="215">
        <v>11253</v>
      </c>
      <c r="E11" s="215"/>
      <c r="F11" s="215"/>
      <c r="G11" s="216" t="s">
        <v>1014</v>
      </c>
    </row>
    <row r="12" spans="1:7">
      <c r="A12" s="224">
        <v>7</v>
      </c>
      <c r="B12" s="213" t="s">
        <v>775</v>
      </c>
      <c r="C12" s="214">
        <f t="shared" si="0"/>
        <v>8580</v>
      </c>
      <c r="D12" s="215">
        <v>8580</v>
      </c>
      <c r="E12" s="215"/>
      <c r="F12" s="215"/>
      <c r="G12" s="216" t="s">
        <v>1014</v>
      </c>
    </row>
    <row r="13" spans="1:7" ht="31.2">
      <c r="A13" s="224">
        <v>8</v>
      </c>
      <c r="B13" s="213" t="s">
        <v>1016</v>
      </c>
      <c r="C13" s="214">
        <f t="shared" si="0"/>
        <v>32877</v>
      </c>
      <c r="D13" s="215">
        <v>19816</v>
      </c>
      <c r="E13" s="215"/>
      <c r="F13" s="215">
        <v>13061</v>
      </c>
      <c r="G13" s="216" t="s">
        <v>1114</v>
      </c>
    </row>
    <row r="14" spans="1:7">
      <c r="A14" s="224">
        <v>9</v>
      </c>
      <c r="B14" s="213" t="s">
        <v>807</v>
      </c>
      <c r="C14" s="214">
        <f t="shared" si="0"/>
        <v>24599</v>
      </c>
      <c r="D14" s="215">
        <v>13910</v>
      </c>
      <c r="E14" s="215"/>
      <c r="F14" s="215">
        <v>10689</v>
      </c>
      <c r="G14" s="216" t="s">
        <v>1015</v>
      </c>
    </row>
    <row r="15" spans="1:7">
      <c r="A15" s="224">
        <v>10</v>
      </c>
      <c r="B15" s="213" t="s">
        <v>808</v>
      </c>
      <c r="C15" s="214">
        <f t="shared" si="0"/>
        <v>18971.52</v>
      </c>
      <c r="D15" s="215"/>
      <c r="E15" s="215"/>
      <c r="F15" s="215">
        <v>18971.52</v>
      </c>
      <c r="G15" s="216" t="s">
        <v>1100</v>
      </c>
    </row>
    <row r="16" spans="1:7">
      <c r="A16" s="224">
        <v>11</v>
      </c>
      <c r="B16" s="213" t="s">
        <v>809</v>
      </c>
      <c r="C16" s="214">
        <f t="shared" si="0"/>
        <v>23789</v>
      </c>
      <c r="D16" s="215"/>
      <c r="E16" s="215"/>
      <c r="F16" s="215">
        <v>23789</v>
      </c>
      <c r="G16" s="216" t="s">
        <v>1115</v>
      </c>
    </row>
    <row r="17" spans="1:7">
      <c r="A17" s="224">
        <v>12</v>
      </c>
      <c r="B17" s="213" t="s">
        <v>810</v>
      </c>
      <c r="C17" s="214">
        <f t="shared" si="0"/>
        <v>85484</v>
      </c>
      <c r="D17" s="215"/>
      <c r="E17" s="215"/>
      <c r="F17" s="215">
        <v>85484</v>
      </c>
      <c r="G17" s="216" t="s">
        <v>1100</v>
      </c>
    </row>
    <row r="18" spans="1:7">
      <c r="A18" s="224">
        <v>13</v>
      </c>
      <c r="B18" s="213" t="s">
        <v>811</v>
      </c>
      <c r="C18" s="214">
        <f t="shared" si="0"/>
        <v>9765</v>
      </c>
      <c r="D18" s="215">
        <v>3985</v>
      </c>
      <c r="E18" s="215">
        <v>3030</v>
      </c>
      <c r="F18" s="215">
        <v>2750</v>
      </c>
      <c r="G18" s="216" t="s">
        <v>1116</v>
      </c>
    </row>
    <row r="19" spans="1:7">
      <c r="A19" s="224">
        <v>14</v>
      </c>
      <c r="B19" s="213" t="s">
        <v>812</v>
      </c>
      <c r="C19" s="214">
        <f t="shared" si="0"/>
        <v>2611</v>
      </c>
      <c r="D19" s="215">
        <v>2311</v>
      </c>
      <c r="E19" s="215">
        <v>300</v>
      </c>
      <c r="F19" s="215"/>
      <c r="G19" s="216" t="s">
        <v>1116</v>
      </c>
    </row>
    <row r="20" spans="1:7">
      <c r="A20" s="224">
        <v>15</v>
      </c>
      <c r="B20" s="213" t="s">
        <v>813</v>
      </c>
      <c r="C20" s="214">
        <f t="shared" si="0"/>
        <v>200181</v>
      </c>
      <c r="D20" s="215">
        <v>152833</v>
      </c>
      <c r="E20" s="215">
        <v>47348</v>
      </c>
      <c r="F20" s="215"/>
      <c r="G20" s="216" t="s">
        <v>1117</v>
      </c>
    </row>
    <row r="21" spans="1:7">
      <c r="A21" s="225">
        <v>16</v>
      </c>
      <c r="B21" s="217" t="s">
        <v>814</v>
      </c>
      <c r="C21" s="218">
        <f t="shared" si="0"/>
        <v>63199</v>
      </c>
      <c r="D21" s="219">
        <v>4000</v>
      </c>
      <c r="E21" s="219">
        <v>34199</v>
      </c>
      <c r="F21" s="219">
        <v>25000</v>
      </c>
      <c r="G21" s="220" t="s">
        <v>1100</v>
      </c>
    </row>
  </sheetData>
  <mergeCells count="6">
    <mergeCell ref="A2:G2"/>
    <mergeCell ref="A4:A5"/>
    <mergeCell ref="B4:B5"/>
    <mergeCell ref="C4:C5"/>
    <mergeCell ref="D4:F4"/>
    <mergeCell ref="G4:G5"/>
  </mergeCells>
  <pageMargins left="0.70866141732283472" right="0.70866141732283472" top="0.74803149606299213" bottom="0.74803149606299213" header="0.31496062992125984" footer="0.31496062992125984"/>
  <pageSetup paperSize="9" scale="88" orientation="landscape" horizontalDpi="203" verticalDpi="20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3"/>
  <sheetViews>
    <sheetView view="pageBreakPreview" zoomScaleNormal="100" zoomScaleSheetLayoutView="100" workbookViewId="0">
      <selection activeCell="B15" sqref="B15:B17"/>
    </sheetView>
  </sheetViews>
  <sheetFormatPr defaultColWidth="8.69921875" defaultRowHeight="12"/>
  <cols>
    <col min="1" max="1" width="4.09765625" style="158" customWidth="1"/>
    <col min="2" max="2" width="22.296875" style="156" customWidth="1"/>
    <col min="3" max="3" width="20.5" style="156" customWidth="1"/>
    <col min="4" max="4" width="8.296875" style="157" customWidth="1"/>
    <col min="5" max="5" width="21.5" style="157" customWidth="1"/>
    <col min="6" max="6" width="20.796875" style="157" customWidth="1"/>
    <col min="7" max="7" width="53" style="158" customWidth="1"/>
    <col min="8" max="8" width="30.69921875" style="158" customWidth="1"/>
    <col min="9" max="16384" width="8.69921875" style="158"/>
  </cols>
  <sheetData>
    <row r="1" spans="1:7">
      <c r="A1" s="155"/>
      <c r="G1" s="204" t="s">
        <v>1119</v>
      </c>
    </row>
    <row r="3" spans="1:7">
      <c r="A3" s="521" t="s">
        <v>1012</v>
      </c>
      <c r="B3" s="521"/>
      <c r="C3" s="521"/>
      <c r="D3" s="521"/>
      <c r="E3" s="521"/>
      <c r="F3" s="521"/>
      <c r="G3" s="521"/>
    </row>
    <row r="6" spans="1:7" s="159" customFormat="1">
      <c r="A6" s="522" t="s">
        <v>816</v>
      </c>
      <c r="B6" s="526" t="s">
        <v>817</v>
      </c>
      <c r="C6" s="525" t="s">
        <v>818</v>
      </c>
      <c r="D6" s="525" t="s">
        <v>819</v>
      </c>
      <c r="E6" s="527" t="s">
        <v>820</v>
      </c>
      <c r="F6" s="527"/>
      <c r="G6" s="522" t="s">
        <v>821</v>
      </c>
    </row>
    <row r="7" spans="1:7" s="159" customFormat="1">
      <c r="A7" s="522"/>
      <c r="B7" s="526"/>
      <c r="C7" s="525"/>
      <c r="D7" s="525"/>
      <c r="E7" s="160" t="s">
        <v>822</v>
      </c>
      <c r="F7" s="160" t="s">
        <v>823</v>
      </c>
      <c r="G7" s="522"/>
    </row>
    <row r="8" spans="1:7" s="159" customFormat="1">
      <c r="A8" s="161">
        <v>1</v>
      </c>
      <c r="B8" s="162">
        <v>2</v>
      </c>
      <c r="C8" s="163">
        <v>3</v>
      </c>
      <c r="D8" s="164">
        <v>4</v>
      </c>
      <c r="E8" s="160">
        <v>5</v>
      </c>
      <c r="F8" s="160">
        <v>6</v>
      </c>
      <c r="G8" s="161">
        <v>7</v>
      </c>
    </row>
    <row r="9" spans="1:7" s="169" customFormat="1" ht="11.4">
      <c r="A9" s="165" t="s">
        <v>155</v>
      </c>
      <c r="B9" s="166" t="s">
        <v>824</v>
      </c>
      <c r="C9" s="167"/>
      <c r="D9" s="168"/>
      <c r="E9" s="168"/>
      <c r="F9" s="168"/>
      <c r="G9" s="165"/>
    </row>
    <row r="10" spans="1:7" s="159" customFormat="1">
      <c r="A10" s="170" t="s">
        <v>4</v>
      </c>
      <c r="B10" s="523" t="s">
        <v>825</v>
      </c>
      <c r="C10" s="523"/>
      <c r="D10" s="523"/>
      <c r="E10" s="523"/>
      <c r="F10" s="523"/>
      <c r="G10" s="171"/>
    </row>
    <row r="11" spans="1:7" s="159" customFormat="1" ht="36">
      <c r="A11" s="161" t="s">
        <v>826</v>
      </c>
      <c r="B11" s="172" t="s">
        <v>827</v>
      </c>
      <c r="C11" s="172" t="s">
        <v>828</v>
      </c>
      <c r="D11" s="173" t="s">
        <v>829</v>
      </c>
      <c r="E11" s="174" t="s">
        <v>830</v>
      </c>
      <c r="F11" s="174" t="s">
        <v>831</v>
      </c>
      <c r="G11" s="174" t="s">
        <v>832</v>
      </c>
    </row>
    <row r="12" spans="1:7" s="159" customFormat="1" ht="36">
      <c r="A12" s="161" t="s">
        <v>833</v>
      </c>
      <c r="B12" s="172" t="s">
        <v>834</v>
      </c>
      <c r="C12" s="172" t="s">
        <v>835</v>
      </c>
      <c r="D12" s="161" t="s">
        <v>836</v>
      </c>
      <c r="E12" s="174" t="s">
        <v>837</v>
      </c>
      <c r="F12" s="174" t="s">
        <v>838</v>
      </c>
      <c r="G12" s="164" t="s">
        <v>832</v>
      </c>
    </row>
    <row r="13" spans="1:7" s="159" customFormat="1" ht="24">
      <c r="A13" s="161" t="s">
        <v>333</v>
      </c>
      <c r="B13" s="172" t="s">
        <v>839</v>
      </c>
      <c r="C13" s="172" t="s">
        <v>840</v>
      </c>
      <c r="D13" s="161" t="s">
        <v>841</v>
      </c>
      <c r="E13" s="164" t="s">
        <v>842</v>
      </c>
      <c r="F13" s="164" t="s">
        <v>843</v>
      </c>
      <c r="G13" s="164" t="s">
        <v>832</v>
      </c>
    </row>
    <row r="14" spans="1:7" s="159" customFormat="1" ht="24">
      <c r="A14" s="161" t="s">
        <v>829</v>
      </c>
      <c r="B14" s="172" t="s">
        <v>844</v>
      </c>
      <c r="C14" s="172" t="s">
        <v>845</v>
      </c>
      <c r="D14" s="161" t="s">
        <v>846</v>
      </c>
      <c r="E14" s="164" t="s">
        <v>847</v>
      </c>
      <c r="F14" s="164" t="s">
        <v>848</v>
      </c>
      <c r="G14" s="164" t="s">
        <v>849</v>
      </c>
    </row>
    <row r="15" spans="1:7" s="159" customFormat="1" ht="60">
      <c r="A15" s="522">
        <v>5</v>
      </c>
      <c r="B15" s="524" t="s">
        <v>850</v>
      </c>
      <c r="C15" s="172" t="s">
        <v>851</v>
      </c>
      <c r="D15" s="161">
        <v>4.4400000000000004</v>
      </c>
      <c r="E15" s="164" t="s">
        <v>852</v>
      </c>
      <c r="F15" s="164" t="s">
        <v>853</v>
      </c>
      <c r="G15" s="525" t="s">
        <v>854</v>
      </c>
    </row>
    <row r="16" spans="1:7" ht="48">
      <c r="A16" s="522"/>
      <c r="B16" s="524"/>
      <c r="C16" s="175"/>
      <c r="D16" s="176">
        <v>6.57</v>
      </c>
      <c r="E16" s="177" t="s">
        <v>855</v>
      </c>
      <c r="F16" s="177" t="s">
        <v>856</v>
      </c>
      <c r="G16" s="525"/>
    </row>
    <row r="17" spans="1:7" ht="24">
      <c r="A17" s="522"/>
      <c r="B17" s="524"/>
      <c r="C17" s="175"/>
      <c r="D17" s="176">
        <v>2.5</v>
      </c>
      <c r="E17" s="177" t="s">
        <v>857</v>
      </c>
      <c r="F17" s="177" t="s">
        <v>858</v>
      </c>
      <c r="G17" s="525"/>
    </row>
    <row r="18" spans="1:7" ht="60">
      <c r="A18" s="178">
        <v>6</v>
      </c>
      <c r="B18" s="179" t="s">
        <v>859</v>
      </c>
      <c r="C18" s="179" t="s">
        <v>860</v>
      </c>
      <c r="D18" s="178">
        <v>3.42</v>
      </c>
      <c r="E18" s="177" t="s">
        <v>861</v>
      </c>
      <c r="F18" s="177" t="s">
        <v>862</v>
      </c>
      <c r="G18" s="51" t="s">
        <v>863</v>
      </c>
    </row>
    <row r="19" spans="1:7" s="159" customFormat="1" ht="24">
      <c r="A19" s="161" t="s">
        <v>864</v>
      </c>
      <c r="B19" s="172" t="s">
        <v>865</v>
      </c>
      <c r="C19" s="172" t="s">
        <v>866</v>
      </c>
      <c r="D19" s="161" t="s">
        <v>867</v>
      </c>
      <c r="E19" s="180" t="s">
        <v>868</v>
      </c>
      <c r="F19" s="181" t="s">
        <v>869</v>
      </c>
      <c r="G19" s="180" t="s">
        <v>832</v>
      </c>
    </row>
    <row r="20" spans="1:7" s="159" customFormat="1" ht="24">
      <c r="A20" s="161" t="s">
        <v>870</v>
      </c>
      <c r="B20" s="172" t="s">
        <v>871</v>
      </c>
      <c r="C20" s="172" t="s">
        <v>872</v>
      </c>
      <c r="D20" s="161" t="s">
        <v>337</v>
      </c>
      <c r="E20" s="180" t="s">
        <v>873</v>
      </c>
      <c r="F20" s="181" t="s">
        <v>874</v>
      </c>
      <c r="G20" s="180" t="s">
        <v>832</v>
      </c>
    </row>
    <row r="21" spans="1:7" s="159" customFormat="1" ht="24">
      <c r="A21" s="161" t="s">
        <v>406</v>
      </c>
      <c r="B21" s="172" t="s">
        <v>875</v>
      </c>
      <c r="C21" s="172" t="s">
        <v>876</v>
      </c>
      <c r="D21" s="161" t="s">
        <v>877</v>
      </c>
      <c r="E21" s="163" t="s">
        <v>878</v>
      </c>
      <c r="F21" s="181" t="s">
        <v>879</v>
      </c>
      <c r="G21" s="180" t="s">
        <v>880</v>
      </c>
    </row>
    <row r="22" spans="1:7" s="159" customFormat="1" ht="24">
      <c r="A22" s="161" t="s">
        <v>867</v>
      </c>
      <c r="B22" s="182" t="s">
        <v>881</v>
      </c>
      <c r="C22" s="172" t="s">
        <v>882</v>
      </c>
      <c r="D22" s="161" t="s">
        <v>883</v>
      </c>
      <c r="E22" s="163" t="s">
        <v>884</v>
      </c>
      <c r="F22" s="181" t="s">
        <v>885</v>
      </c>
      <c r="G22" s="180" t="s">
        <v>832</v>
      </c>
    </row>
    <row r="23" spans="1:7" s="159" customFormat="1" ht="24">
      <c r="A23" s="161" t="s">
        <v>886</v>
      </c>
      <c r="B23" s="182" t="s">
        <v>887</v>
      </c>
      <c r="C23" s="163" t="s">
        <v>845</v>
      </c>
      <c r="D23" s="161" t="s">
        <v>888</v>
      </c>
      <c r="E23" s="182" t="s">
        <v>889</v>
      </c>
      <c r="F23" s="183" t="s">
        <v>890</v>
      </c>
      <c r="G23" s="174" t="s">
        <v>1020</v>
      </c>
    </row>
    <row r="24" spans="1:7" s="169" customFormat="1" ht="11.4">
      <c r="A24" s="165" t="s">
        <v>156</v>
      </c>
      <c r="B24" s="166" t="s">
        <v>891</v>
      </c>
      <c r="C24" s="167"/>
      <c r="D24" s="168"/>
      <c r="E24" s="168"/>
      <c r="F24" s="168"/>
      <c r="G24" s="165"/>
    </row>
    <row r="25" spans="1:7" s="169" customFormat="1" ht="11.4">
      <c r="A25" s="184" t="s">
        <v>892</v>
      </c>
      <c r="B25" s="185" t="s">
        <v>893</v>
      </c>
      <c r="C25" s="185"/>
      <c r="D25" s="186"/>
      <c r="E25" s="186"/>
      <c r="F25" s="186"/>
      <c r="G25" s="187"/>
    </row>
    <row r="26" spans="1:7" s="169" customFormat="1" ht="11.4">
      <c r="A26" s="185" t="s">
        <v>4</v>
      </c>
      <c r="B26" s="185" t="s">
        <v>894</v>
      </c>
      <c r="C26" s="185"/>
      <c r="D26" s="188"/>
      <c r="E26" s="189"/>
      <c r="F26" s="190"/>
      <c r="G26" s="188"/>
    </row>
    <row r="27" spans="1:7" ht="24">
      <c r="A27" s="191">
        <v>1</v>
      </c>
      <c r="B27" s="191" t="s">
        <v>895</v>
      </c>
      <c r="C27" s="192" t="s">
        <v>896</v>
      </c>
      <c r="D27" s="50" t="s">
        <v>897</v>
      </c>
      <c r="E27" s="193" t="s">
        <v>898</v>
      </c>
      <c r="F27" s="194" t="s">
        <v>899</v>
      </c>
      <c r="G27" s="51" t="s">
        <v>900</v>
      </c>
    </row>
    <row r="28" spans="1:7" ht="24">
      <c r="A28" s="191">
        <v>2</v>
      </c>
      <c r="B28" s="192" t="s">
        <v>895</v>
      </c>
      <c r="C28" s="192" t="s">
        <v>901</v>
      </c>
      <c r="D28" s="50" t="s">
        <v>902</v>
      </c>
      <c r="E28" s="193" t="s">
        <v>903</v>
      </c>
      <c r="F28" s="194" t="s">
        <v>904</v>
      </c>
      <c r="G28" s="51" t="s">
        <v>905</v>
      </c>
    </row>
    <row r="29" spans="1:7" ht="24">
      <c r="A29" s="191">
        <v>3</v>
      </c>
      <c r="B29" s="192" t="s">
        <v>906</v>
      </c>
      <c r="C29" s="192" t="s">
        <v>907</v>
      </c>
      <c r="D29" s="50" t="s">
        <v>908</v>
      </c>
      <c r="E29" s="193" t="s">
        <v>909</v>
      </c>
      <c r="F29" s="194" t="s">
        <v>910</v>
      </c>
      <c r="G29" s="51" t="s">
        <v>911</v>
      </c>
    </row>
    <row r="30" spans="1:7">
      <c r="A30" s="185" t="s">
        <v>5</v>
      </c>
      <c r="B30" s="175" t="s">
        <v>912</v>
      </c>
      <c r="C30" s="175"/>
      <c r="D30" s="195"/>
      <c r="E30" s="196"/>
      <c r="F30" s="197"/>
      <c r="G30" s="195"/>
    </row>
    <row r="31" spans="1:7" ht="72">
      <c r="A31" s="191">
        <v>1</v>
      </c>
      <c r="B31" s="192" t="s">
        <v>913</v>
      </c>
      <c r="C31" s="192" t="s">
        <v>914</v>
      </c>
      <c r="D31" s="50" t="s">
        <v>915</v>
      </c>
      <c r="E31" s="198" t="s">
        <v>916</v>
      </c>
      <c r="F31" s="199" t="s">
        <v>917</v>
      </c>
      <c r="G31" s="177" t="s">
        <v>918</v>
      </c>
    </row>
    <row r="32" spans="1:7" ht="72">
      <c r="A32" s="191">
        <v>2</v>
      </c>
      <c r="B32" s="191" t="s">
        <v>913</v>
      </c>
      <c r="C32" s="192" t="s">
        <v>919</v>
      </c>
      <c r="D32" s="50" t="s">
        <v>920</v>
      </c>
      <c r="E32" s="198" t="s">
        <v>921</v>
      </c>
      <c r="F32" s="192" t="s">
        <v>922</v>
      </c>
      <c r="G32" s="51" t="s">
        <v>923</v>
      </c>
    </row>
    <row r="33" spans="1:7" ht="24">
      <c r="A33" s="191">
        <v>3</v>
      </c>
      <c r="B33" s="192" t="s">
        <v>913</v>
      </c>
      <c r="C33" s="192" t="s">
        <v>924</v>
      </c>
      <c r="D33" s="50" t="s">
        <v>925</v>
      </c>
      <c r="E33" s="198" t="s">
        <v>926</v>
      </c>
      <c r="F33" s="51" t="s">
        <v>927</v>
      </c>
      <c r="G33" s="520" t="s">
        <v>928</v>
      </c>
    </row>
    <row r="34" spans="1:7" ht="24">
      <c r="A34" s="191">
        <v>4</v>
      </c>
      <c r="B34" s="192" t="s">
        <v>913</v>
      </c>
      <c r="C34" s="192" t="s">
        <v>929</v>
      </c>
      <c r="D34" s="50" t="s">
        <v>930</v>
      </c>
      <c r="E34" s="198" t="s">
        <v>931</v>
      </c>
      <c r="F34" s="51" t="s">
        <v>932</v>
      </c>
      <c r="G34" s="520"/>
    </row>
    <row r="35" spans="1:7" ht="72">
      <c r="A35" s="191">
        <v>5</v>
      </c>
      <c r="B35" s="192" t="s">
        <v>913</v>
      </c>
      <c r="C35" s="192" t="s">
        <v>933</v>
      </c>
      <c r="D35" s="50" t="s">
        <v>337</v>
      </c>
      <c r="E35" s="198" t="s">
        <v>934</v>
      </c>
      <c r="F35" s="200" t="s">
        <v>935</v>
      </c>
      <c r="G35" s="177" t="s">
        <v>936</v>
      </c>
    </row>
    <row r="36" spans="1:7" ht="48">
      <c r="A36" s="191">
        <v>6</v>
      </c>
      <c r="B36" s="192" t="s">
        <v>913</v>
      </c>
      <c r="C36" s="192" t="s">
        <v>937</v>
      </c>
      <c r="D36" s="50" t="s">
        <v>864</v>
      </c>
      <c r="E36" s="198" t="s">
        <v>938</v>
      </c>
      <c r="F36" s="200" t="s">
        <v>939</v>
      </c>
      <c r="G36" s="201" t="s">
        <v>940</v>
      </c>
    </row>
    <row r="37" spans="1:7" ht="72">
      <c r="A37" s="191">
        <v>7</v>
      </c>
      <c r="B37" s="192" t="s">
        <v>913</v>
      </c>
      <c r="C37" s="192" t="s">
        <v>941</v>
      </c>
      <c r="D37" s="50" t="s">
        <v>942</v>
      </c>
      <c r="E37" s="198" t="s">
        <v>943</v>
      </c>
      <c r="F37" s="200" t="s">
        <v>944</v>
      </c>
      <c r="G37" s="177" t="s">
        <v>945</v>
      </c>
    </row>
    <row r="38" spans="1:7" s="169" customFormat="1" ht="11.4">
      <c r="A38" s="184" t="s">
        <v>946</v>
      </c>
      <c r="B38" s="519" t="s">
        <v>947</v>
      </c>
      <c r="C38" s="519"/>
      <c r="D38" s="519"/>
      <c r="E38" s="519"/>
      <c r="F38" s="187"/>
      <c r="G38" s="186"/>
    </row>
    <row r="39" spans="1:7">
      <c r="A39" s="175"/>
      <c r="B39" s="202" t="s">
        <v>742</v>
      </c>
      <c r="C39" s="175"/>
      <c r="D39" s="195"/>
      <c r="E39" s="196"/>
      <c r="F39" s="197"/>
      <c r="G39" s="195"/>
    </row>
    <row r="40" spans="1:7" ht="72">
      <c r="A40" s="191">
        <v>1</v>
      </c>
      <c r="B40" s="192" t="s">
        <v>913</v>
      </c>
      <c r="C40" s="192" t="s">
        <v>948</v>
      </c>
      <c r="D40" s="50" t="s">
        <v>949</v>
      </c>
      <c r="E40" s="198" t="s">
        <v>950</v>
      </c>
      <c r="F40" s="200" t="s">
        <v>951</v>
      </c>
      <c r="G40" s="177" t="s">
        <v>952</v>
      </c>
    </row>
    <row r="41" spans="1:7" ht="72">
      <c r="A41" s="191">
        <v>2</v>
      </c>
      <c r="B41" s="192" t="s">
        <v>913</v>
      </c>
      <c r="C41" s="192" t="s">
        <v>953</v>
      </c>
      <c r="D41" s="50" t="s">
        <v>883</v>
      </c>
      <c r="E41" s="198" t="s">
        <v>954</v>
      </c>
      <c r="F41" s="200" t="s">
        <v>955</v>
      </c>
      <c r="G41" s="201" t="s">
        <v>956</v>
      </c>
    </row>
    <row r="42" spans="1:7" ht="72">
      <c r="A42" s="191">
        <v>3</v>
      </c>
      <c r="B42" s="192" t="s">
        <v>913</v>
      </c>
      <c r="C42" s="192" t="s">
        <v>957</v>
      </c>
      <c r="D42" s="50" t="s">
        <v>958</v>
      </c>
      <c r="E42" s="198" t="s">
        <v>959</v>
      </c>
      <c r="F42" s="200" t="s">
        <v>960</v>
      </c>
      <c r="G42" s="177" t="s">
        <v>961</v>
      </c>
    </row>
    <row r="43" spans="1:7" ht="72">
      <c r="A43" s="191">
        <v>4</v>
      </c>
      <c r="B43" s="192" t="s">
        <v>913</v>
      </c>
      <c r="C43" s="192" t="s">
        <v>962</v>
      </c>
      <c r="D43" s="50" t="s">
        <v>963</v>
      </c>
      <c r="E43" s="198" t="s">
        <v>964</v>
      </c>
      <c r="F43" s="200" t="s">
        <v>965</v>
      </c>
      <c r="G43" s="177" t="s">
        <v>961</v>
      </c>
    </row>
    <row r="44" spans="1:7" ht="72">
      <c r="A44" s="191">
        <v>5</v>
      </c>
      <c r="B44" s="192" t="s">
        <v>913</v>
      </c>
      <c r="C44" s="192" t="s">
        <v>966</v>
      </c>
      <c r="D44" s="50" t="s">
        <v>967</v>
      </c>
      <c r="E44" s="198" t="s">
        <v>968</v>
      </c>
      <c r="F44" s="200" t="s">
        <v>969</v>
      </c>
      <c r="G44" s="177" t="s">
        <v>961</v>
      </c>
    </row>
    <row r="45" spans="1:7" ht="72">
      <c r="A45" s="191">
        <v>6</v>
      </c>
      <c r="B45" s="192" t="s">
        <v>913</v>
      </c>
      <c r="C45" s="192" t="s">
        <v>970</v>
      </c>
      <c r="D45" s="50" t="s">
        <v>971</v>
      </c>
      <c r="E45" s="193" t="s">
        <v>972</v>
      </c>
      <c r="F45" s="203" t="s">
        <v>973</v>
      </c>
      <c r="G45" s="177" t="s">
        <v>961</v>
      </c>
    </row>
    <row r="46" spans="1:7" ht="72">
      <c r="A46" s="191">
        <v>7</v>
      </c>
      <c r="B46" s="192" t="s">
        <v>913</v>
      </c>
      <c r="C46" s="192" t="s">
        <v>974</v>
      </c>
      <c r="D46" s="50" t="s">
        <v>975</v>
      </c>
      <c r="E46" s="198" t="s">
        <v>976</v>
      </c>
      <c r="F46" s="200" t="s">
        <v>977</v>
      </c>
      <c r="G46" s="201" t="s">
        <v>978</v>
      </c>
    </row>
    <row r="47" spans="1:7" ht="72">
      <c r="A47" s="191">
        <v>8</v>
      </c>
      <c r="B47" s="192" t="s">
        <v>913</v>
      </c>
      <c r="C47" s="192" t="s">
        <v>979</v>
      </c>
      <c r="D47" s="50" t="s">
        <v>980</v>
      </c>
      <c r="E47" s="198" t="s">
        <v>981</v>
      </c>
      <c r="F47" s="200" t="s">
        <v>982</v>
      </c>
      <c r="G47" s="177" t="s">
        <v>978</v>
      </c>
    </row>
    <row r="48" spans="1:7" ht="36">
      <c r="A48" s="191">
        <v>9</v>
      </c>
      <c r="B48" s="191" t="s">
        <v>983</v>
      </c>
      <c r="C48" s="191" t="s">
        <v>984</v>
      </c>
      <c r="D48" s="50" t="s">
        <v>985</v>
      </c>
      <c r="E48" s="198" t="s">
        <v>986</v>
      </c>
      <c r="F48" s="200" t="s">
        <v>987</v>
      </c>
      <c r="G48" s="520" t="s">
        <v>978</v>
      </c>
    </row>
    <row r="49" spans="1:7" ht="48">
      <c r="A49" s="191">
        <v>10</v>
      </c>
      <c r="B49" s="192" t="s">
        <v>988</v>
      </c>
      <c r="C49" s="192" t="s">
        <v>989</v>
      </c>
      <c r="D49" s="50" t="s">
        <v>990</v>
      </c>
      <c r="E49" s="198" t="s">
        <v>991</v>
      </c>
      <c r="F49" s="200" t="s">
        <v>992</v>
      </c>
      <c r="G49" s="520"/>
    </row>
    <row r="50" spans="1:7" ht="72">
      <c r="A50" s="191">
        <v>11</v>
      </c>
      <c r="B50" s="192" t="s">
        <v>993</v>
      </c>
      <c r="C50" s="192" t="s">
        <v>994</v>
      </c>
      <c r="D50" s="50" t="s">
        <v>995</v>
      </c>
      <c r="E50" s="198" t="s">
        <v>996</v>
      </c>
      <c r="F50" s="200" t="s">
        <v>997</v>
      </c>
      <c r="G50" s="177" t="s">
        <v>978</v>
      </c>
    </row>
    <row r="51" spans="1:7" ht="72">
      <c r="A51" s="191">
        <v>12</v>
      </c>
      <c r="B51" s="192" t="s">
        <v>913</v>
      </c>
      <c r="C51" s="192" t="s">
        <v>998</v>
      </c>
      <c r="D51" s="50" t="s">
        <v>999</v>
      </c>
      <c r="E51" s="198" t="s">
        <v>1000</v>
      </c>
      <c r="F51" s="200" t="s">
        <v>1001</v>
      </c>
      <c r="G51" s="201" t="s">
        <v>1002</v>
      </c>
    </row>
    <row r="52" spans="1:7" ht="72">
      <c r="A52" s="191">
        <v>13</v>
      </c>
      <c r="B52" s="192" t="s">
        <v>1003</v>
      </c>
      <c r="C52" s="192" t="s">
        <v>1004</v>
      </c>
      <c r="D52" s="50" t="s">
        <v>1005</v>
      </c>
      <c r="E52" s="193" t="s">
        <v>1006</v>
      </c>
      <c r="F52" s="203" t="s">
        <v>1007</v>
      </c>
      <c r="G52" s="51" t="s">
        <v>1002</v>
      </c>
    </row>
    <row r="53" spans="1:7" ht="72">
      <c r="A53" s="191">
        <v>14</v>
      </c>
      <c r="B53" s="192" t="s">
        <v>913</v>
      </c>
      <c r="C53" s="192" t="s">
        <v>1008</v>
      </c>
      <c r="D53" s="50" t="s">
        <v>1009</v>
      </c>
      <c r="E53" s="198" t="s">
        <v>1010</v>
      </c>
      <c r="F53" s="200" t="s">
        <v>1011</v>
      </c>
      <c r="G53" s="177" t="s">
        <v>1002</v>
      </c>
    </row>
  </sheetData>
  <mergeCells count="14">
    <mergeCell ref="B38:E38"/>
    <mergeCell ref="G48:G49"/>
    <mergeCell ref="A3:G3"/>
    <mergeCell ref="G6:G7"/>
    <mergeCell ref="B10:F10"/>
    <mergeCell ref="A15:A17"/>
    <mergeCell ref="B15:B17"/>
    <mergeCell ref="G15:G17"/>
    <mergeCell ref="G33:G34"/>
    <mergeCell ref="A6:A7"/>
    <mergeCell ref="B6:B7"/>
    <mergeCell ref="C6:C7"/>
    <mergeCell ref="D6:D7"/>
    <mergeCell ref="E6:F6"/>
  </mergeCells>
  <pageMargins left="0.70866141732283472" right="0.70866141732283472" top="0.74803149606299213" bottom="0.74803149606299213" header="0.31496062992125984" footer="0.31496062992125984"/>
  <pageSetup paperSize="9" scale="86" orientation="landscape" horizontalDpi="203" verticalDpi="20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4"/>
  <sheetViews>
    <sheetView view="pageBreakPreview" zoomScale="85" zoomScaleNormal="100" zoomScaleSheetLayoutView="85" workbookViewId="0">
      <selection activeCell="E10" sqref="E10"/>
    </sheetView>
  </sheetViews>
  <sheetFormatPr defaultColWidth="9.5" defaultRowHeight="18"/>
  <cols>
    <col min="1" max="1" width="6" style="221" customWidth="1"/>
    <col min="2" max="2" width="37.69921875" style="221" customWidth="1"/>
    <col min="3" max="3" width="13.296875" style="221" customWidth="1"/>
    <col min="4" max="4" width="16.69921875" style="221" customWidth="1"/>
    <col min="5" max="5" width="53.09765625" style="221" customWidth="1"/>
    <col min="6" max="6" width="18.296875" style="221" customWidth="1"/>
    <col min="7" max="256" width="9.5" style="221"/>
    <col min="257" max="257" width="6" style="221" customWidth="1"/>
    <col min="258" max="258" width="37.69921875" style="221" customWidth="1"/>
    <col min="259" max="260" width="15.796875" style="221" customWidth="1"/>
    <col min="261" max="261" width="53.09765625" style="221" customWidth="1"/>
    <col min="262" max="512" width="9.5" style="221"/>
    <col min="513" max="513" width="6" style="221" customWidth="1"/>
    <col min="514" max="514" width="37.69921875" style="221" customWidth="1"/>
    <col min="515" max="516" width="15.796875" style="221" customWidth="1"/>
    <col min="517" max="517" width="53.09765625" style="221" customWidth="1"/>
    <col min="518" max="768" width="9.5" style="221"/>
    <col min="769" max="769" width="6" style="221" customWidth="1"/>
    <col min="770" max="770" width="37.69921875" style="221" customWidth="1"/>
    <col min="771" max="772" width="15.796875" style="221" customWidth="1"/>
    <col min="773" max="773" width="53.09765625" style="221" customWidth="1"/>
    <col min="774" max="1024" width="9.5" style="221"/>
    <col min="1025" max="1025" width="6" style="221" customWidth="1"/>
    <col min="1026" max="1026" width="37.69921875" style="221" customWidth="1"/>
    <col min="1027" max="1028" width="15.796875" style="221" customWidth="1"/>
    <col min="1029" max="1029" width="53.09765625" style="221" customWidth="1"/>
    <col min="1030" max="1280" width="9.5" style="221"/>
    <col min="1281" max="1281" width="6" style="221" customWidth="1"/>
    <col min="1282" max="1282" width="37.69921875" style="221" customWidth="1"/>
    <col min="1283" max="1284" width="15.796875" style="221" customWidth="1"/>
    <col min="1285" max="1285" width="53.09765625" style="221" customWidth="1"/>
    <col min="1286" max="1536" width="9.5" style="221"/>
    <col min="1537" max="1537" width="6" style="221" customWidth="1"/>
    <col min="1538" max="1538" width="37.69921875" style="221" customWidth="1"/>
    <col min="1539" max="1540" width="15.796875" style="221" customWidth="1"/>
    <col min="1541" max="1541" width="53.09765625" style="221" customWidth="1"/>
    <col min="1542" max="1792" width="9.5" style="221"/>
    <col min="1793" max="1793" width="6" style="221" customWidth="1"/>
    <col min="1794" max="1794" width="37.69921875" style="221" customWidth="1"/>
    <col min="1795" max="1796" width="15.796875" style="221" customWidth="1"/>
    <col min="1797" max="1797" width="53.09765625" style="221" customWidth="1"/>
    <col min="1798" max="2048" width="9.5" style="221"/>
    <col min="2049" max="2049" width="6" style="221" customWidth="1"/>
    <col min="2050" max="2050" width="37.69921875" style="221" customWidth="1"/>
    <col min="2051" max="2052" width="15.796875" style="221" customWidth="1"/>
    <col min="2053" max="2053" width="53.09765625" style="221" customWidth="1"/>
    <col min="2054" max="2304" width="9.5" style="221"/>
    <col min="2305" max="2305" width="6" style="221" customWidth="1"/>
    <col min="2306" max="2306" width="37.69921875" style="221" customWidth="1"/>
    <col min="2307" max="2308" width="15.796875" style="221" customWidth="1"/>
    <col min="2309" max="2309" width="53.09765625" style="221" customWidth="1"/>
    <col min="2310" max="2560" width="9.5" style="221"/>
    <col min="2561" max="2561" width="6" style="221" customWidth="1"/>
    <col min="2562" max="2562" width="37.69921875" style="221" customWidth="1"/>
    <col min="2563" max="2564" width="15.796875" style="221" customWidth="1"/>
    <col min="2565" max="2565" width="53.09765625" style="221" customWidth="1"/>
    <col min="2566" max="2816" width="9.5" style="221"/>
    <col min="2817" max="2817" width="6" style="221" customWidth="1"/>
    <col min="2818" max="2818" width="37.69921875" style="221" customWidth="1"/>
    <col min="2819" max="2820" width="15.796875" style="221" customWidth="1"/>
    <col min="2821" max="2821" width="53.09765625" style="221" customWidth="1"/>
    <col min="2822" max="3072" width="9.5" style="221"/>
    <col min="3073" max="3073" width="6" style="221" customWidth="1"/>
    <col min="3074" max="3074" width="37.69921875" style="221" customWidth="1"/>
    <col min="3075" max="3076" width="15.796875" style="221" customWidth="1"/>
    <col min="3077" max="3077" width="53.09765625" style="221" customWidth="1"/>
    <col min="3078" max="3328" width="9.5" style="221"/>
    <col min="3329" max="3329" width="6" style="221" customWidth="1"/>
    <col min="3330" max="3330" width="37.69921875" style="221" customWidth="1"/>
    <col min="3331" max="3332" width="15.796875" style="221" customWidth="1"/>
    <col min="3333" max="3333" width="53.09765625" style="221" customWidth="1"/>
    <col min="3334" max="3584" width="9.5" style="221"/>
    <col min="3585" max="3585" width="6" style="221" customWidth="1"/>
    <col min="3586" max="3586" width="37.69921875" style="221" customWidth="1"/>
    <col min="3587" max="3588" width="15.796875" style="221" customWidth="1"/>
    <col min="3589" max="3589" width="53.09765625" style="221" customWidth="1"/>
    <col min="3590" max="3840" width="9.5" style="221"/>
    <col min="3841" max="3841" width="6" style="221" customWidth="1"/>
    <col min="3842" max="3842" width="37.69921875" style="221" customWidth="1"/>
    <col min="3843" max="3844" width="15.796875" style="221" customWidth="1"/>
    <col min="3845" max="3845" width="53.09765625" style="221" customWidth="1"/>
    <col min="3846" max="4096" width="9.5" style="221"/>
    <col min="4097" max="4097" width="6" style="221" customWidth="1"/>
    <col min="4098" max="4098" width="37.69921875" style="221" customWidth="1"/>
    <col min="4099" max="4100" width="15.796875" style="221" customWidth="1"/>
    <col min="4101" max="4101" width="53.09765625" style="221" customWidth="1"/>
    <col min="4102" max="4352" width="9.5" style="221"/>
    <col min="4353" max="4353" width="6" style="221" customWidth="1"/>
    <col min="4354" max="4354" width="37.69921875" style="221" customWidth="1"/>
    <col min="4355" max="4356" width="15.796875" style="221" customWidth="1"/>
    <col min="4357" max="4357" width="53.09765625" style="221" customWidth="1"/>
    <col min="4358" max="4608" width="9.5" style="221"/>
    <col min="4609" max="4609" width="6" style="221" customWidth="1"/>
    <col min="4610" max="4610" width="37.69921875" style="221" customWidth="1"/>
    <col min="4611" max="4612" width="15.796875" style="221" customWidth="1"/>
    <col min="4613" max="4613" width="53.09765625" style="221" customWidth="1"/>
    <col min="4614" max="4864" width="9.5" style="221"/>
    <col min="4865" max="4865" width="6" style="221" customWidth="1"/>
    <col min="4866" max="4866" width="37.69921875" style="221" customWidth="1"/>
    <col min="4867" max="4868" width="15.796875" style="221" customWidth="1"/>
    <col min="4869" max="4869" width="53.09765625" style="221" customWidth="1"/>
    <col min="4870" max="5120" width="9.5" style="221"/>
    <col min="5121" max="5121" width="6" style="221" customWidth="1"/>
    <col min="5122" max="5122" width="37.69921875" style="221" customWidth="1"/>
    <col min="5123" max="5124" width="15.796875" style="221" customWidth="1"/>
    <col min="5125" max="5125" width="53.09765625" style="221" customWidth="1"/>
    <col min="5126" max="5376" width="9.5" style="221"/>
    <col min="5377" max="5377" width="6" style="221" customWidth="1"/>
    <col min="5378" max="5378" width="37.69921875" style="221" customWidth="1"/>
    <col min="5379" max="5380" width="15.796875" style="221" customWidth="1"/>
    <col min="5381" max="5381" width="53.09765625" style="221" customWidth="1"/>
    <col min="5382" max="5632" width="9.5" style="221"/>
    <col min="5633" max="5633" width="6" style="221" customWidth="1"/>
    <col min="5634" max="5634" width="37.69921875" style="221" customWidth="1"/>
    <col min="5635" max="5636" width="15.796875" style="221" customWidth="1"/>
    <col min="5637" max="5637" width="53.09765625" style="221" customWidth="1"/>
    <col min="5638" max="5888" width="9.5" style="221"/>
    <col min="5889" max="5889" width="6" style="221" customWidth="1"/>
    <col min="5890" max="5890" width="37.69921875" style="221" customWidth="1"/>
    <col min="5891" max="5892" width="15.796875" style="221" customWidth="1"/>
    <col min="5893" max="5893" width="53.09765625" style="221" customWidth="1"/>
    <col min="5894" max="6144" width="9.5" style="221"/>
    <col min="6145" max="6145" width="6" style="221" customWidth="1"/>
    <col min="6146" max="6146" width="37.69921875" style="221" customWidth="1"/>
    <col min="6147" max="6148" width="15.796875" style="221" customWidth="1"/>
    <col min="6149" max="6149" width="53.09765625" style="221" customWidth="1"/>
    <col min="6150" max="6400" width="9.5" style="221"/>
    <col min="6401" max="6401" width="6" style="221" customWidth="1"/>
    <col min="6402" max="6402" width="37.69921875" style="221" customWidth="1"/>
    <col min="6403" max="6404" width="15.796875" style="221" customWidth="1"/>
    <col min="6405" max="6405" width="53.09765625" style="221" customWidth="1"/>
    <col min="6406" max="6656" width="9.5" style="221"/>
    <col min="6657" max="6657" width="6" style="221" customWidth="1"/>
    <col min="6658" max="6658" width="37.69921875" style="221" customWidth="1"/>
    <col min="6659" max="6660" width="15.796875" style="221" customWidth="1"/>
    <col min="6661" max="6661" width="53.09765625" style="221" customWidth="1"/>
    <col min="6662" max="6912" width="9.5" style="221"/>
    <col min="6913" max="6913" width="6" style="221" customWidth="1"/>
    <col min="6914" max="6914" width="37.69921875" style="221" customWidth="1"/>
    <col min="6915" max="6916" width="15.796875" style="221" customWidth="1"/>
    <col min="6917" max="6917" width="53.09765625" style="221" customWidth="1"/>
    <col min="6918" max="7168" width="9.5" style="221"/>
    <col min="7169" max="7169" width="6" style="221" customWidth="1"/>
    <col min="7170" max="7170" width="37.69921875" style="221" customWidth="1"/>
    <col min="7171" max="7172" width="15.796875" style="221" customWidth="1"/>
    <col min="7173" max="7173" width="53.09765625" style="221" customWidth="1"/>
    <col min="7174" max="7424" width="9.5" style="221"/>
    <col min="7425" max="7425" width="6" style="221" customWidth="1"/>
    <col min="7426" max="7426" width="37.69921875" style="221" customWidth="1"/>
    <col min="7427" max="7428" width="15.796875" style="221" customWidth="1"/>
    <col min="7429" max="7429" width="53.09765625" style="221" customWidth="1"/>
    <col min="7430" max="7680" width="9.5" style="221"/>
    <col min="7681" max="7681" width="6" style="221" customWidth="1"/>
    <col min="7682" max="7682" width="37.69921875" style="221" customWidth="1"/>
    <col min="7683" max="7684" width="15.796875" style="221" customWidth="1"/>
    <col min="7685" max="7685" width="53.09765625" style="221" customWidth="1"/>
    <col min="7686" max="7936" width="9.5" style="221"/>
    <col min="7937" max="7937" width="6" style="221" customWidth="1"/>
    <col min="7938" max="7938" width="37.69921875" style="221" customWidth="1"/>
    <col min="7939" max="7940" width="15.796875" style="221" customWidth="1"/>
    <col min="7941" max="7941" width="53.09765625" style="221" customWidth="1"/>
    <col min="7942" max="8192" width="9.5" style="221"/>
    <col min="8193" max="8193" width="6" style="221" customWidth="1"/>
    <col min="8194" max="8194" width="37.69921875" style="221" customWidth="1"/>
    <col min="8195" max="8196" width="15.796875" style="221" customWidth="1"/>
    <col min="8197" max="8197" width="53.09765625" style="221" customWidth="1"/>
    <col min="8198" max="8448" width="9.5" style="221"/>
    <col min="8449" max="8449" width="6" style="221" customWidth="1"/>
    <col min="8450" max="8450" width="37.69921875" style="221" customWidth="1"/>
    <col min="8451" max="8452" width="15.796875" style="221" customWidth="1"/>
    <col min="8453" max="8453" width="53.09765625" style="221" customWidth="1"/>
    <col min="8454" max="8704" width="9.5" style="221"/>
    <col min="8705" max="8705" width="6" style="221" customWidth="1"/>
    <col min="8706" max="8706" width="37.69921875" style="221" customWidth="1"/>
    <col min="8707" max="8708" width="15.796875" style="221" customWidth="1"/>
    <col min="8709" max="8709" width="53.09765625" style="221" customWidth="1"/>
    <col min="8710" max="8960" width="9.5" style="221"/>
    <col min="8961" max="8961" width="6" style="221" customWidth="1"/>
    <col min="8962" max="8962" width="37.69921875" style="221" customWidth="1"/>
    <col min="8963" max="8964" width="15.796875" style="221" customWidth="1"/>
    <col min="8965" max="8965" width="53.09765625" style="221" customWidth="1"/>
    <col min="8966" max="9216" width="9.5" style="221"/>
    <col min="9217" max="9217" width="6" style="221" customWidth="1"/>
    <col min="9218" max="9218" width="37.69921875" style="221" customWidth="1"/>
    <col min="9219" max="9220" width="15.796875" style="221" customWidth="1"/>
    <col min="9221" max="9221" width="53.09765625" style="221" customWidth="1"/>
    <col min="9222" max="9472" width="9.5" style="221"/>
    <col min="9473" max="9473" width="6" style="221" customWidth="1"/>
    <col min="9474" max="9474" width="37.69921875" style="221" customWidth="1"/>
    <col min="9475" max="9476" width="15.796875" style="221" customWidth="1"/>
    <col min="9477" max="9477" width="53.09765625" style="221" customWidth="1"/>
    <col min="9478" max="9728" width="9.5" style="221"/>
    <col min="9729" max="9729" width="6" style="221" customWidth="1"/>
    <col min="9730" max="9730" width="37.69921875" style="221" customWidth="1"/>
    <col min="9731" max="9732" width="15.796875" style="221" customWidth="1"/>
    <col min="9733" max="9733" width="53.09765625" style="221" customWidth="1"/>
    <col min="9734" max="9984" width="9.5" style="221"/>
    <col min="9985" max="9985" width="6" style="221" customWidth="1"/>
    <col min="9986" max="9986" width="37.69921875" style="221" customWidth="1"/>
    <col min="9987" max="9988" width="15.796875" style="221" customWidth="1"/>
    <col min="9989" max="9989" width="53.09765625" style="221" customWidth="1"/>
    <col min="9990" max="10240" width="9.5" style="221"/>
    <col min="10241" max="10241" width="6" style="221" customWidth="1"/>
    <col min="10242" max="10242" width="37.69921875" style="221" customWidth="1"/>
    <col min="10243" max="10244" width="15.796875" style="221" customWidth="1"/>
    <col min="10245" max="10245" width="53.09765625" style="221" customWidth="1"/>
    <col min="10246" max="10496" width="9.5" style="221"/>
    <col min="10497" max="10497" width="6" style="221" customWidth="1"/>
    <col min="10498" max="10498" width="37.69921875" style="221" customWidth="1"/>
    <col min="10499" max="10500" width="15.796875" style="221" customWidth="1"/>
    <col min="10501" max="10501" width="53.09765625" style="221" customWidth="1"/>
    <col min="10502" max="10752" width="9.5" style="221"/>
    <col min="10753" max="10753" width="6" style="221" customWidth="1"/>
    <col min="10754" max="10754" width="37.69921875" style="221" customWidth="1"/>
    <col min="10755" max="10756" width="15.796875" style="221" customWidth="1"/>
    <col min="10757" max="10757" width="53.09765625" style="221" customWidth="1"/>
    <col min="10758" max="11008" width="9.5" style="221"/>
    <col min="11009" max="11009" width="6" style="221" customWidth="1"/>
    <col min="11010" max="11010" width="37.69921875" style="221" customWidth="1"/>
    <col min="11011" max="11012" width="15.796875" style="221" customWidth="1"/>
    <col min="11013" max="11013" width="53.09765625" style="221" customWidth="1"/>
    <col min="11014" max="11264" width="9.5" style="221"/>
    <col min="11265" max="11265" width="6" style="221" customWidth="1"/>
    <col min="11266" max="11266" width="37.69921875" style="221" customWidth="1"/>
    <col min="11267" max="11268" width="15.796875" style="221" customWidth="1"/>
    <col min="11269" max="11269" width="53.09765625" style="221" customWidth="1"/>
    <col min="11270" max="11520" width="9.5" style="221"/>
    <col min="11521" max="11521" width="6" style="221" customWidth="1"/>
    <col min="11522" max="11522" width="37.69921875" style="221" customWidth="1"/>
    <col min="11523" max="11524" width="15.796875" style="221" customWidth="1"/>
    <col min="11525" max="11525" width="53.09765625" style="221" customWidth="1"/>
    <col min="11526" max="11776" width="9.5" style="221"/>
    <col min="11777" max="11777" width="6" style="221" customWidth="1"/>
    <col min="11778" max="11778" width="37.69921875" style="221" customWidth="1"/>
    <col min="11779" max="11780" width="15.796875" style="221" customWidth="1"/>
    <col min="11781" max="11781" width="53.09765625" style="221" customWidth="1"/>
    <col min="11782" max="12032" width="9.5" style="221"/>
    <col min="12033" max="12033" width="6" style="221" customWidth="1"/>
    <col min="12034" max="12034" width="37.69921875" style="221" customWidth="1"/>
    <col min="12035" max="12036" width="15.796875" style="221" customWidth="1"/>
    <col min="12037" max="12037" width="53.09765625" style="221" customWidth="1"/>
    <col min="12038" max="12288" width="9.5" style="221"/>
    <col min="12289" max="12289" width="6" style="221" customWidth="1"/>
    <col min="12290" max="12290" width="37.69921875" style="221" customWidth="1"/>
    <col min="12291" max="12292" width="15.796875" style="221" customWidth="1"/>
    <col min="12293" max="12293" width="53.09765625" style="221" customWidth="1"/>
    <col min="12294" max="12544" width="9.5" style="221"/>
    <col min="12545" max="12545" width="6" style="221" customWidth="1"/>
    <col min="12546" max="12546" width="37.69921875" style="221" customWidth="1"/>
    <col min="12547" max="12548" width="15.796875" style="221" customWidth="1"/>
    <col min="12549" max="12549" width="53.09765625" style="221" customWidth="1"/>
    <col min="12550" max="12800" width="9.5" style="221"/>
    <col min="12801" max="12801" width="6" style="221" customWidth="1"/>
    <col min="12802" max="12802" width="37.69921875" style="221" customWidth="1"/>
    <col min="12803" max="12804" width="15.796875" style="221" customWidth="1"/>
    <col min="12805" max="12805" width="53.09765625" style="221" customWidth="1"/>
    <col min="12806" max="13056" width="9.5" style="221"/>
    <col min="13057" max="13057" width="6" style="221" customWidth="1"/>
    <col min="13058" max="13058" width="37.69921875" style="221" customWidth="1"/>
    <col min="13059" max="13060" width="15.796875" style="221" customWidth="1"/>
    <col min="13061" max="13061" width="53.09765625" style="221" customWidth="1"/>
    <col min="13062" max="13312" width="9.5" style="221"/>
    <col min="13313" max="13313" width="6" style="221" customWidth="1"/>
    <col min="13314" max="13314" width="37.69921875" style="221" customWidth="1"/>
    <col min="13315" max="13316" width="15.796875" style="221" customWidth="1"/>
    <col min="13317" max="13317" width="53.09765625" style="221" customWidth="1"/>
    <col min="13318" max="13568" width="9.5" style="221"/>
    <col min="13569" max="13569" width="6" style="221" customWidth="1"/>
    <col min="13570" max="13570" width="37.69921875" style="221" customWidth="1"/>
    <col min="13571" max="13572" width="15.796875" style="221" customWidth="1"/>
    <col min="13573" max="13573" width="53.09765625" style="221" customWidth="1"/>
    <col min="13574" max="13824" width="9.5" style="221"/>
    <col min="13825" max="13825" width="6" style="221" customWidth="1"/>
    <col min="13826" max="13826" width="37.69921875" style="221" customWidth="1"/>
    <col min="13827" max="13828" width="15.796875" style="221" customWidth="1"/>
    <col min="13829" max="13829" width="53.09765625" style="221" customWidth="1"/>
    <col min="13830" max="14080" width="9.5" style="221"/>
    <col min="14081" max="14081" width="6" style="221" customWidth="1"/>
    <col min="14082" max="14082" width="37.69921875" style="221" customWidth="1"/>
    <col min="14083" max="14084" width="15.796875" style="221" customWidth="1"/>
    <col min="14085" max="14085" width="53.09765625" style="221" customWidth="1"/>
    <col min="14086" max="14336" width="9.5" style="221"/>
    <col min="14337" max="14337" width="6" style="221" customWidth="1"/>
    <col min="14338" max="14338" width="37.69921875" style="221" customWidth="1"/>
    <col min="14339" max="14340" width="15.796875" style="221" customWidth="1"/>
    <col min="14341" max="14341" width="53.09765625" style="221" customWidth="1"/>
    <col min="14342" max="14592" width="9.5" style="221"/>
    <col min="14593" max="14593" width="6" style="221" customWidth="1"/>
    <col min="14594" max="14594" width="37.69921875" style="221" customWidth="1"/>
    <col min="14595" max="14596" width="15.796875" style="221" customWidth="1"/>
    <col min="14597" max="14597" width="53.09765625" style="221" customWidth="1"/>
    <col min="14598" max="14848" width="9.5" style="221"/>
    <col min="14849" max="14849" width="6" style="221" customWidth="1"/>
    <col min="14850" max="14850" width="37.69921875" style="221" customWidth="1"/>
    <col min="14851" max="14852" width="15.796875" style="221" customWidth="1"/>
    <col min="14853" max="14853" width="53.09765625" style="221" customWidth="1"/>
    <col min="14854" max="15104" width="9.5" style="221"/>
    <col min="15105" max="15105" width="6" style="221" customWidth="1"/>
    <col min="15106" max="15106" width="37.69921875" style="221" customWidth="1"/>
    <col min="15107" max="15108" width="15.796875" style="221" customWidth="1"/>
    <col min="15109" max="15109" width="53.09765625" style="221" customWidth="1"/>
    <col min="15110" max="15360" width="9.5" style="221"/>
    <col min="15361" max="15361" width="6" style="221" customWidth="1"/>
    <col min="15362" max="15362" width="37.69921875" style="221" customWidth="1"/>
    <col min="15363" max="15364" width="15.796875" style="221" customWidth="1"/>
    <col min="15365" max="15365" width="53.09765625" style="221" customWidth="1"/>
    <col min="15366" max="15616" width="9.5" style="221"/>
    <col min="15617" max="15617" width="6" style="221" customWidth="1"/>
    <col min="15618" max="15618" width="37.69921875" style="221" customWidth="1"/>
    <col min="15619" max="15620" width="15.796875" style="221" customWidth="1"/>
    <col min="15621" max="15621" width="53.09765625" style="221" customWidth="1"/>
    <col min="15622" max="15872" width="9.5" style="221"/>
    <col min="15873" max="15873" width="6" style="221" customWidth="1"/>
    <col min="15874" max="15874" width="37.69921875" style="221" customWidth="1"/>
    <col min="15875" max="15876" width="15.796875" style="221" customWidth="1"/>
    <col min="15877" max="15877" width="53.09765625" style="221" customWidth="1"/>
    <col min="15878" max="16128" width="9.5" style="221"/>
    <col min="16129" max="16129" width="6" style="221" customWidth="1"/>
    <col min="16130" max="16130" width="37.69921875" style="221" customWidth="1"/>
    <col min="16131" max="16132" width="15.796875" style="221" customWidth="1"/>
    <col min="16133" max="16133" width="53.09765625" style="221" customWidth="1"/>
    <col min="16134" max="16384" width="9.5" style="221"/>
  </cols>
  <sheetData>
    <row r="1" spans="1:6">
      <c r="E1" s="528" t="s">
        <v>1102</v>
      </c>
      <c r="F1" s="528"/>
    </row>
    <row r="2" spans="1:6">
      <c r="E2" s="222"/>
      <c r="F2" s="222"/>
    </row>
    <row r="3" spans="1:6">
      <c r="A3" s="529" t="s">
        <v>1125</v>
      </c>
      <c r="B3" s="529"/>
      <c r="C3" s="529"/>
      <c r="D3" s="529"/>
      <c r="E3" s="529"/>
      <c r="F3" s="529"/>
    </row>
    <row r="4" spans="1:6">
      <c r="A4" s="530" t="s">
        <v>1103</v>
      </c>
      <c r="B4" s="529"/>
      <c r="C4" s="529"/>
      <c r="D4" s="529"/>
      <c r="E4" s="529"/>
      <c r="F4" s="529"/>
    </row>
    <row r="5" spans="1:6">
      <c r="A5" s="531" t="s">
        <v>1104</v>
      </c>
      <c r="B5" s="531"/>
      <c r="C5" s="531"/>
      <c r="D5" s="531"/>
      <c r="E5" s="531"/>
      <c r="F5" s="531"/>
    </row>
    <row r="6" spans="1:6" s="232" customFormat="1" ht="13.8">
      <c r="A6" s="231" t="s">
        <v>3</v>
      </c>
      <c r="B6" s="231" t="s">
        <v>1105</v>
      </c>
      <c r="C6" s="231" t="s">
        <v>8</v>
      </c>
      <c r="D6" s="231" t="s">
        <v>1106</v>
      </c>
      <c r="E6" s="231" t="s">
        <v>1107</v>
      </c>
      <c r="F6" s="231" t="s">
        <v>1</v>
      </c>
    </row>
    <row r="7" spans="1:6" s="232" customFormat="1" ht="29.25" customHeight="1">
      <c r="A7" s="233"/>
      <c r="B7" s="234" t="s">
        <v>1108</v>
      </c>
      <c r="C7" s="235"/>
      <c r="D7" s="377">
        <f>D8+D11</f>
        <v>20809965900</v>
      </c>
      <c r="E7" s="236"/>
      <c r="F7" s="235"/>
    </row>
    <row r="8" spans="1:6" s="232" customFormat="1" ht="13.8">
      <c r="A8" s="237" t="s">
        <v>4</v>
      </c>
      <c r="B8" s="238" t="s">
        <v>1109</v>
      </c>
      <c r="C8" s="239"/>
      <c r="D8" s="240">
        <f>SUM(D9:D10)</f>
        <v>160101212</v>
      </c>
      <c r="E8" s="241"/>
      <c r="F8" s="239"/>
    </row>
    <row r="9" spans="1:6" s="232" customFormat="1" ht="39.450000000000003" customHeight="1">
      <c r="A9" s="242">
        <v>1</v>
      </c>
      <c r="B9" s="243" t="s">
        <v>158</v>
      </c>
      <c r="C9" s="244">
        <v>4900761942</v>
      </c>
      <c r="D9" s="245">
        <v>15260000</v>
      </c>
      <c r="E9" s="241" t="s">
        <v>1128</v>
      </c>
      <c r="F9" s="532" t="s">
        <v>1110</v>
      </c>
    </row>
    <row r="10" spans="1:6" s="232" customFormat="1" ht="82.8">
      <c r="A10" s="242">
        <v>2</v>
      </c>
      <c r="B10" s="243" t="s">
        <v>1111</v>
      </c>
      <c r="C10" s="244">
        <v>4900229907</v>
      </c>
      <c r="D10" s="245">
        <v>144841212</v>
      </c>
      <c r="E10" s="241" t="s">
        <v>1129</v>
      </c>
      <c r="F10" s="532"/>
    </row>
    <row r="11" spans="1:6" s="248" customFormat="1" ht="13.8">
      <c r="A11" s="237" t="s">
        <v>5</v>
      </c>
      <c r="B11" s="246" t="s">
        <v>1112</v>
      </c>
      <c r="C11" s="246"/>
      <c r="D11" s="247">
        <f>SUM(D12:D14)</f>
        <v>20649864688</v>
      </c>
      <c r="E11" s="246"/>
      <c r="F11" s="246"/>
    </row>
    <row r="12" spans="1:6" s="232" customFormat="1" ht="110.4">
      <c r="A12" s="249">
        <v>1</v>
      </c>
      <c r="B12" s="241" t="s">
        <v>1120</v>
      </c>
      <c r="C12" s="241">
        <v>4900808252</v>
      </c>
      <c r="D12" s="245">
        <v>341212000</v>
      </c>
      <c r="E12" s="229" t="s">
        <v>1121</v>
      </c>
      <c r="F12" s="227"/>
    </row>
    <row r="13" spans="1:6" s="232" customFormat="1" ht="96.6">
      <c r="A13" s="249">
        <v>2</v>
      </c>
      <c r="B13" s="228" t="s">
        <v>1122</v>
      </c>
      <c r="C13" s="241">
        <v>4900796328</v>
      </c>
      <c r="D13" s="245">
        <f>(6000000000+7954885367+8926466966)-9433778700</f>
        <v>13447573633</v>
      </c>
      <c r="E13" s="229" t="s">
        <v>1123</v>
      </c>
      <c r="F13" s="227"/>
    </row>
    <row r="14" spans="1:6" s="232" customFormat="1" ht="82.8">
      <c r="A14" s="250">
        <v>3</v>
      </c>
      <c r="B14" s="251" t="s">
        <v>76</v>
      </c>
      <c r="C14" s="252">
        <v>4900100332</v>
      </c>
      <c r="D14" s="253">
        <f>7086018972+428519318+10262223762-10915682997</f>
        <v>6861079055</v>
      </c>
      <c r="E14" s="230" t="s">
        <v>1124</v>
      </c>
      <c r="F14" s="252"/>
    </row>
  </sheetData>
  <mergeCells count="5">
    <mergeCell ref="E1:F1"/>
    <mergeCell ref="A3:F3"/>
    <mergeCell ref="A4:F4"/>
    <mergeCell ref="A5:F5"/>
    <mergeCell ref="F9:F10"/>
  </mergeCells>
  <pageMargins left="0.70866141732283472" right="0.70866141732283472" top="0.74803149606299213" bottom="0.74803149606299213"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61"/>
  <sheetViews>
    <sheetView workbookViewId="0">
      <selection activeCell="U8" sqref="U8"/>
    </sheetView>
  </sheetViews>
  <sheetFormatPr defaultColWidth="8.69921875" defaultRowHeight="16.8"/>
  <cols>
    <col min="1" max="1" width="7" style="378" customWidth="1"/>
    <col min="2" max="2" width="31.69921875" style="379" customWidth="1"/>
    <col min="3" max="3" width="20.09765625" style="379" customWidth="1"/>
    <col min="4" max="4" width="21.5" style="379" customWidth="1"/>
    <col min="5" max="5" width="18.296875" style="379" customWidth="1"/>
    <col min="6" max="6" width="16.09765625" style="379" customWidth="1"/>
    <col min="7" max="7" width="8.09765625" style="379" hidden="1" customWidth="1"/>
    <col min="8" max="9" width="8.69921875" style="379" hidden="1" customWidth="1"/>
    <col min="10" max="10" width="21.69921875" style="379" hidden="1" customWidth="1"/>
    <col min="11" max="11" width="18.796875" style="379" hidden="1" customWidth="1"/>
    <col min="12" max="12" width="16" style="379" hidden="1" customWidth="1"/>
    <col min="13" max="13" width="11" style="379" hidden="1" customWidth="1"/>
    <col min="14" max="14" width="6.09765625" style="380" hidden="1" customWidth="1"/>
    <col min="15" max="15" width="15.69921875" style="379" hidden="1" customWidth="1"/>
    <col min="16" max="16" width="14.796875" style="379" hidden="1" customWidth="1"/>
    <col min="17" max="17" width="24.09765625" style="379" hidden="1" customWidth="1"/>
    <col min="18" max="18" width="30.69921875" style="379" hidden="1" customWidth="1"/>
    <col min="19" max="19" width="17.69921875" style="379" hidden="1" customWidth="1"/>
    <col min="20" max="20" width="19" style="379" customWidth="1"/>
    <col min="21" max="16384" width="8.69921875" style="379"/>
  </cols>
  <sheetData>
    <row r="1" spans="1:20">
      <c r="D1" s="534" t="s">
        <v>1223</v>
      </c>
      <c r="E1" s="534"/>
    </row>
    <row r="2" spans="1:20">
      <c r="D2" s="378"/>
      <c r="E2" s="378"/>
    </row>
    <row r="3" spans="1:20" ht="13.95" customHeight="1">
      <c r="A3" s="535" t="s">
        <v>1224</v>
      </c>
      <c r="B3" s="535"/>
      <c r="C3" s="535"/>
      <c r="D3" s="535"/>
      <c r="E3" s="535"/>
    </row>
    <row r="4" spans="1:20" ht="13.95" customHeight="1">
      <c r="A4" s="535" t="s">
        <v>1225</v>
      </c>
      <c r="B4" s="535"/>
      <c r="C4" s="535"/>
      <c r="D4" s="535"/>
      <c r="E4" s="535"/>
    </row>
    <row r="6" spans="1:20">
      <c r="A6" s="381" t="s">
        <v>3</v>
      </c>
      <c r="B6" s="381" t="s">
        <v>11</v>
      </c>
      <c r="C6" s="381" t="s">
        <v>1226</v>
      </c>
      <c r="D6" s="381" t="s">
        <v>1281</v>
      </c>
      <c r="E6" s="381" t="s">
        <v>1140</v>
      </c>
      <c r="P6" s="382"/>
      <c r="Q6" s="382"/>
      <c r="R6" s="382"/>
      <c r="S6" s="382"/>
    </row>
    <row r="7" spans="1:20">
      <c r="A7" s="383">
        <v>1</v>
      </c>
      <c r="B7" s="384" t="s">
        <v>1227</v>
      </c>
      <c r="C7" s="385">
        <v>4350654.3499999996</v>
      </c>
      <c r="D7" s="385">
        <f>R35</f>
        <v>4090205.6666666665</v>
      </c>
      <c r="E7" s="385"/>
      <c r="P7" s="382"/>
      <c r="Q7" s="382"/>
      <c r="R7" s="382"/>
      <c r="S7" s="382"/>
    </row>
    <row r="8" spans="1:20" ht="50.4">
      <c r="A8" s="383">
        <v>2</v>
      </c>
      <c r="B8" s="384" t="s">
        <v>1228</v>
      </c>
      <c r="C8" s="385">
        <f>70000*1.475</f>
        <v>103250</v>
      </c>
      <c r="D8" s="385">
        <f>C8</f>
        <v>103250</v>
      </c>
      <c r="E8" s="385"/>
      <c r="N8" s="386" t="s">
        <v>1229</v>
      </c>
      <c r="O8" s="387" t="s">
        <v>1230</v>
      </c>
      <c r="P8" s="387"/>
    </row>
    <row r="9" spans="1:20" ht="67.2">
      <c r="A9" s="383">
        <v>3</v>
      </c>
      <c r="B9" s="384" t="s">
        <v>1231</v>
      </c>
      <c r="C9" s="385">
        <v>0.9</v>
      </c>
      <c r="D9" s="385">
        <f>C9</f>
        <v>0.9</v>
      </c>
      <c r="E9" s="385"/>
      <c r="J9" s="388"/>
      <c r="K9" s="379" t="s">
        <v>1232</v>
      </c>
      <c r="N9" s="386"/>
      <c r="O9" s="387" t="s">
        <v>1233</v>
      </c>
      <c r="P9" s="387" t="s">
        <v>1234</v>
      </c>
      <c r="Q9" s="379" t="s">
        <v>1235</v>
      </c>
    </row>
    <row r="10" spans="1:20">
      <c r="A10" s="383">
        <v>4</v>
      </c>
      <c r="B10" s="384" t="s">
        <v>1236</v>
      </c>
      <c r="C10" s="385">
        <v>0.9</v>
      </c>
      <c r="D10" s="385">
        <f t="shared" ref="D10:D11" si="0">C10</f>
        <v>0.9</v>
      </c>
      <c r="E10" s="385"/>
      <c r="J10" s="388" t="s">
        <v>1237</v>
      </c>
      <c r="K10" s="389">
        <v>10049.5</v>
      </c>
      <c r="N10" s="390">
        <v>2009</v>
      </c>
      <c r="O10" s="391"/>
      <c r="P10" s="392"/>
      <c r="Q10" s="379" t="s">
        <v>1238</v>
      </c>
      <c r="T10" s="380"/>
    </row>
    <row r="11" spans="1:20">
      <c r="A11" s="383">
        <v>5</v>
      </c>
      <c r="B11" s="384" t="s">
        <v>1239</v>
      </c>
      <c r="C11" s="385">
        <v>0.03</v>
      </c>
      <c r="D11" s="385">
        <f t="shared" si="0"/>
        <v>0.03</v>
      </c>
      <c r="E11" s="385"/>
      <c r="J11" s="388" t="s">
        <v>1240</v>
      </c>
      <c r="K11" s="389">
        <v>24140.9</v>
      </c>
      <c r="N11" s="390">
        <v>2010</v>
      </c>
      <c r="O11" s="391"/>
      <c r="P11" s="392"/>
      <c r="Q11" s="379" t="s">
        <v>1238</v>
      </c>
      <c r="T11" s="380"/>
    </row>
    <row r="12" spans="1:20" ht="33.6">
      <c r="A12" s="383">
        <v>6</v>
      </c>
      <c r="B12" s="384" t="s">
        <v>1241</v>
      </c>
      <c r="C12" s="385"/>
      <c r="D12" s="385">
        <f>8*K53</f>
        <v>0</v>
      </c>
      <c r="E12" s="385"/>
      <c r="J12" s="388" t="s">
        <v>1242</v>
      </c>
      <c r="K12" s="389">
        <v>39754</v>
      </c>
      <c r="N12" s="390">
        <v>2011</v>
      </c>
      <c r="O12" s="391"/>
      <c r="P12" s="392"/>
      <c r="Q12" s="379" t="s">
        <v>1243</v>
      </c>
      <c r="T12" s="380"/>
    </row>
    <row r="13" spans="1:20" ht="33.6">
      <c r="A13" s="383">
        <v>7</v>
      </c>
      <c r="B13" s="384" t="s">
        <v>1244</v>
      </c>
      <c r="C13" s="385"/>
      <c r="D13" s="385">
        <f>D7*D8*D9*D10*D11</f>
        <v>10262223762.525</v>
      </c>
      <c r="E13" s="385"/>
      <c r="J13" s="393" t="s">
        <v>1245</v>
      </c>
      <c r="K13" s="394">
        <f>SUM(K10:K12)</f>
        <v>73944.399999999994</v>
      </c>
      <c r="N13" s="390">
        <v>2012</v>
      </c>
      <c r="O13" s="391"/>
      <c r="P13" s="392"/>
      <c r="Q13" s="379" t="s">
        <v>1246</v>
      </c>
      <c r="T13" s="380"/>
    </row>
    <row r="14" spans="1:20" ht="50.4">
      <c r="A14" s="383">
        <v>8</v>
      </c>
      <c r="B14" s="384" t="s">
        <v>1247</v>
      </c>
      <c r="C14" s="385">
        <f>C7*C8*C9*C10*C11</f>
        <v>10915682997.791248</v>
      </c>
      <c r="D14" s="385">
        <f>D15+C16+D13</f>
        <v>17776762052.525002</v>
      </c>
      <c r="E14" s="385">
        <f>D14-C14</f>
        <v>6861079054.7337532</v>
      </c>
      <c r="J14" s="388" t="s">
        <v>1248</v>
      </c>
      <c r="K14" s="395">
        <v>1.2</v>
      </c>
      <c r="L14" s="379" t="s">
        <v>1249</v>
      </c>
      <c r="N14" s="390">
        <v>2013</v>
      </c>
      <c r="O14" s="391"/>
      <c r="P14" s="392"/>
      <c r="Q14" s="379" t="s">
        <v>1250</v>
      </c>
      <c r="T14" s="380"/>
    </row>
    <row r="15" spans="1:20" ht="33.6">
      <c r="A15" s="383">
        <v>9</v>
      </c>
      <c r="B15" s="384" t="s">
        <v>1251</v>
      </c>
      <c r="C15" s="385">
        <v>7086018972</v>
      </c>
      <c r="D15" s="385">
        <f>C15</f>
        <v>7086018972</v>
      </c>
      <c r="E15" s="385"/>
      <c r="J15" s="393" t="s">
        <v>1252</v>
      </c>
      <c r="K15" s="382">
        <f>K13*K14</f>
        <v>88733.279999999984</v>
      </c>
      <c r="N15" s="390">
        <v>2014</v>
      </c>
      <c r="O15" s="396">
        <f>K10*1.2/0.9</f>
        <v>13399.333333333332</v>
      </c>
      <c r="P15" s="392"/>
      <c r="T15" s="380"/>
    </row>
    <row r="16" spans="1:20" ht="33.6">
      <c r="A16" s="383">
        <v>10</v>
      </c>
      <c r="B16" s="384" t="s">
        <v>1253</v>
      </c>
      <c r="C16" s="385">
        <v>428519318</v>
      </c>
      <c r="D16" s="385">
        <f>C16</f>
        <v>428519318</v>
      </c>
      <c r="E16" s="385"/>
      <c r="J16" s="388" t="s">
        <v>1254</v>
      </c>
      <c r="K16" s="379">
        <f>K15/0.9</f>
        <v>98592.533333333311</v>
      </c>
      <c r="N16" s="390">
        <v>2015</v>
      </c>
      <c r="O16" s="396">
        <f t="shared" ref="O16:O17" si="1">K11*1.2/0.9</f>
        <v>32187.866666666669</v>
      </c>
      <c r="P16" s="392"/>
      <c r="T16" s="380"/>
    </row>
    <row r="17" spans="1:20">
      <c r="A17" s="383">
        <v>11</v>
      </c>
      <c r="B17" s="384" t="s">
        <v>1255</v>
      </c>
      <c r="C17" s="385">
        <f>C14-C15</f>
        <v>3829664025.7912483</v>
      </c>
      <c r="D17" s="397">
        <f>D14-D15</f>
        <v>10690743080.525002</v>
      </c>
      <c r="E17" s="385"/>
      <c r="J17" s="388" t="s">
        <v>1256</v>
      </c>
      <c r="K17" s="398">
        <f>7086018972</f>
        <v>7086018972</v>
      </c>
      <c r="N17" s="390">
        <v>2016</v>
      </c>
      <c r="O17" s="396">
        <f t="shared" si="1"/>
        <v>53005.333333333328</v>
      </c>
      <c r="P17" s="392"/>
      <c r="T17" s="380"/>
    </row>
    <row r="18" spans="1:20" ht="33.6">
      <c r="A18" s="383">
        <v>12</v>
      </c>
      <c r="B18" s="384" t="s">
        <v>1257</v>
      </c>
      <c r="C18" s="385">
        <f>C17/(2039-2022+1-4)</f>
        <v>273547430.41366059</v>
      </c>
      <c r="D18" s="385">
        <f>D17/(2039-2022+1-4)</f>
        <v>763624505.75178587</v>
      </c>
      <c r="E18" s="385"/>
      <c r="N18" s="390">
        <v>2017</v>
      </c>
      <c r="O18" s="391"/>
      <c r="P18" s="399">
        <f>K22</f>
        <v>4252062</v>
      </c>
      <c r="Q18" s="536" t="s">
        <v>1258</v>
      </c>
      <c r="T18" s="380"/>
    </row>
    <row r="19" spans="1:20">
      <c r="A19" s="400"/>
      <c r="C19" s="401"/>
      <c r="D19" s="401"/>
      <c r="E19" s="401"/>
      <c r="N19" s="390"/>
      <c r="O19" s="391"/>
      <c r="P19" s="399"/>
      <c r="Q19" s="536"/>
      <c r="T19" s="380"/>
    </row>
    <row r="20" spans="1:20" ht="21" customHeight="1">
      <c r="C20" s="537"/>
      <c r="D20" s="537"/>
      <c r="E20" s="537"/>
      <c r="J20" s="379" t="s">
        <v>1259</v>
      </c>
      <c r="K20" s="382">
        <f>K21+K22</f>
        <v>4350654.5333333332</v>
      </c>
      <c r="N20" s="390">
        <v>2018</v>
      </c>
      <c r="O20" s="391"/>
      <c r="P20" s="396"/>
      <c r="Q20" s="536"/>
      <c r="T20" s="380"/>
    </row>
    <row r="21" spans="1:20">
      <c r="C21" s="533"/>
      <c r="D21" s="533"/>
      <c r="E21" s="533"/>
      <c r="J21" s="379" t="s">
        <v>1260</v>
      </c>
      <c r="K21" s="379">
        <f>K16</f>
        <v>98592.533333333311</v>
      </c>
      <c r="N21" s="390">
        <v>2019</v>
      </c>
      <c r="O21" s="391"/>
      <c r="P21" s="396"/>
      <c r="Q21" s="536"/>
      <c r="T21" s="380"/>
    </row>
    <row r="22" spans="1:20" ht="33.6">
      <c r="C22" s="388"/>
      <c r="D22" s="388"/>
      <c r="E22" s="388"/>
      <c r="J22" s="379" t="s">
        <v>1261</v>
      </c>
      <c r="K22" s="379">
        <v>4252062</v>
      </c>
      <c r="N22" s="390">
        <v>2020</v>
      </c>
      <c r="O22" s="391"/>
      <c r="P22" s="396"/>
      <c r="Q22" s="536"/>
      <c r="T22" s="380"/>
    </row>
    <row r="23" spans="1:20">
      <c r="C23" s="388"/>
      <c r="D23" s="388"/>
      <c r="E23" s="388"/>
      <c r="N23" s="390">
        <v>2021</v>
      </c>
      <c r="O23" s="391"/>
      <c r="P23" s="396"/>
      <c r="Q23" s="536"/>
      <c r="T23" s="380"/>
    </row>
    <row r="24" spans="1:20">
      <c r="C24" s="388"/>
      <c r="D24" s="388"/>
      <c r="E24" s="388"/>
      <c r="N24" s="390">
        <v>2022</v>
      </c>
      <c r="O24" s="391" t="s">
        <v>1262</v>
      </c>
      <c r="P24" s="396"/>
      <c r="Q24" s="536"/>
      <c r="T24" s="380"/>
    </row>
    <row r="25" spans="1:20">
      <c r="C25" s="533"/>
      <c r="D25" s="533"/>
      <c r="E25" s="533"/>
      <c r="K25" s="379">
        <v>2.15</v>
      </c>
      <c r="N25" s="390">
        <v>2023</v>
      </c>
      <c r="O25" s="392"/>
      <c r="P25" s="396"/>
      <c r="T25" s="380"/>
    </row>
    <row r="26" spans="1:20">
      <c r="K26" s="379">
        <v>10.27</v>
      </c>
      <c r="N26" s="390">
        <v>2024</v>
      </c>
      <c r="O26" s="392"/>
      <c r="P26" s="396"/>
      <c r="T26" s="380"/>
    </row>
    <row r="27" spans="1:20">
      <c r="K27" s="402">
        <f>K25/K26</f>
        <v>0.20934761441090555</v>
      </c>
      <c r="N27" s="390"/>
      <c r="O27" s="392"/>
      <c r="P27" s="396"/>
    </row>
    <row r="28" spans="1:20">
      <c r="O28" s="379">
        <v>7585264</v>
      </c>
    </row>
    <row r="29" spans="1:20">
      <c r="O29" s="379">
        <f>150000*30</f>
        <v>4500000</v>
      </c>
    </row>
    <row r="32" spans="1:20">
      <c r="J32" s="403" t="s">
        <v>1229</v>
      </c>
      <c r="K32" s="403" t="s">
        <v>1263</v>
      </c>
      <c r="L32" s="403" t="s">
        <v>1264</v>
      </c>
      <c r="M32" s="403" t="s">
        <v>1265</v>
      </c>
    </row>
    <row r="33" spans="10:19">
      <c r="J33" s="397" t="s">
        <v>1237</v>
      </c>
      <c r="K33" s="404">
        <v>10049.5</v>
      </c>
      <c r="L33" s="405">
        <f>K33*1.2</f>
        <v>12059.4</v>
      </c>
      <c r="M33" s="405">
        <f>L33/0.9</f>
        <v>13399.333333333332</v>
      </c>
      <c r="Q33" s="387" t="s">
        <v>1266</v>
      </c>
      <c r="R33" s="387" t="s">
        <v>1267</v>
      </c>
      <c r="S33" s="387" t="s">
        <v>1268</v>
      </c>
    </row>
    <row r="34" spans="10:19" ht="33.6">
      <c r="J34" s="397" t="s">
        <v>1240</v>
      </c>
      <c r="K34" s="404">
        <v>24140.9</v>
      </c>
      <c r="L34" s="405">
        <f t="shared" ref="L34" si="2">K34*1.2</f>
        <v>28969.08</v>
      </c>
      <c r="M34" s="405">
        <f t="shared" ref="M34:M41" si="3">L34/0.9</f>
        <v>32187.866666666669</v>
      </c>
      <c r="Q34" s="392" t="s">
        <v>1269</v>
      </c>
      <c r="R34" s="392">
        <f>SUM(M33:M41)</f>
        <v>280400.8666666667</v>
      </c>
      <c r="S34" s="392" t="s">
        <v>1270</v>
      </c>
    </row>
    <row r="35" spans="10:19" ht="50.4">
      <c r="J35" s="397" t="s">
        <v>1242</v>
      </c>
      <c r="K35" s="404">
        <v>39754</v>
      </c>
      <c r="L35" s="405">
        <f>K35*1.2</f>
        <v>47704.799999999996</v>
      </c>
      <c r="M35" s="405">
        <f t="shared" si="3"/>
        <v>53005.333333333328</v>
      </c>
      <c r="O35" s="379">
        <f>9689+29791+274</f>
        <v>39754</v>
      </c>
      <c r="Q35" s="392" t="s">
        <v>1271</v>
      </c>
      <c r="R35" s="392">
        <f>K22-SUM(M36:M40)</f>
        <v>4090205.6666666665</v>
      </c>
      <c r="S35" s="392" t="s">
        <v>1272</v>
      </c>
    </row>
    <row r="36" spans="10:19">
      <c r="J36" s="397" t="s">
        <v>1273</v>
      </c>
      <c r="K36" s="404">
        <v>12184.75</v>
      </c>
      <c r="L36" s="405">
        <f t="shared" ref="L36:L41" si="4">K36*1.2</f>
        <v>14621.699999999999</v>
      </c>
      <c r="M36" s="405">
        <f t="shared" si="3"/>
        <v>16246.333333333332</v>
      </c>
      <c r="Q36" s="392"/>
      <c r="R36" s="387">
        <f>R34+R35</f>
        <v>4370606.5333333332</v>
      </c>
      <c r="S36" s="392"/>
    </row>
    <row r="37" spans="10:19">
      <c r="J37" s="397" t="s">
        <v>1274</v>
      </c>
      <c r="K37" s="404">
        <f>3469+10007+968+150+226+19800+940</f>
        <v>35560</v>
      </c>
      <c r="L37" s="405">
        <f t="shared" si="4"/>
        <v>42672</v>
      </c>
      <c r="M37" s="405">
        <f t="shared" si="3"/>
        <v>47413.333333333336</v>
      </c>
    </row>
    <row r="38" spans="10:19">
      <c r="J38" s="397" t="s">
        <v>1275</v>
      </c>
      <c r="K38" s="404">
        <f>54288.5+1906+1402</f>
        <v>57596.5</v>
      </c>
      <c r="L38" s="405">
        <f t="shared" si="4"/>
        <v>69115.8</v>
      </c>
      <c r="M38" s="405">
        <f t="shared" si="3"/>
        <v>76795.333333333328</v>
      </c>
    </row>
    <row r="39" spans="10:19">
      <c r="J39" s="397" t="s">
        <v>1276</v>
      </c>
      <c r="K39" s="404">
        <v>16051</v>
      </c>
      <c r="L39" s="405">
        <f t="shared" si="4"/>
        <v>19261.2</v>
      </c>
      <c r="M39" s="405">
        <f t="shared" si="3"/>
        <v>21401.333333333332</v>
      </c>
    </row>
    <row r="40" spans="10:19">
      <c r="J40" s="397" t="s">
        <v>9</v>
      </c>
      <c r="K40" s="406">
        <v>0</v>
      </c>
      <c r="L40" s="407">
        <f t="shared" si="4"/>
        <v>0</v>
      </c>
      <c r="M40" s="407">
        <f t="shared" si="3"/>
        <v>0</v>
      </c>
    </row>
    <row r="41" spans="10:19">
      <c r="J41" s="397" t="s">
        <v>69</v>
      </c>
      <c r="K41" s="404">
        <v>14964</v>
      </c>
      <c r="L41" s="405">
        <f t="shared" si="4"/>
        <v>17956.8</v>
      </c>
      <c r="M41" s="405">
        <f t="shared" si="3"/>
        <v>19952</v>
      </c>
    </row>
    <row r="42" spans="10:19">
      <c r="J42" s="388"/>
      <c r="K42" s="389"/>
    </row>
    <row r="43" spans="10:19">
      <c r="J43" s="388"/>
      <c r="K43" s="389"/>
    </row>
    <row r="44" spans="10:19">
      <c r="J44" s="388"/>
      <c r="K44" s="389"/>
    </row>
    <row r="45" spans="10:19">
      <c r="J45" s="388"/>
      <c r="K45" s="389"/>
    </row>
    <row r="47" spans="10:19">
      <c r="K47" s="388"/>
    </row>
    <row r="48" spans="10:19">
      <c r="K48" s="388"/>
    </row>
    <row r="49" spans="11:20">
      <c r="K49" s="388"/>
    </row>
    <row r="57" spans="11:20">
      <c r="R57" s="382"/>
      <c r="S57" s="408"/>
    </row>
    <row r="58" spans="11:20">
      <c r="R58" s="382"/>
    </row>
    <row r="61" spans="11:20">
      <c r="T61" s="382"/>
    </row>
  </sheetData>
  <mergeCells count="7">
    <mergeCell ref="C25:E25"/>
    <mergeCell ref="D1:E1"/>
    <mergeCell ref="A3:E3"/>
    <mergeCell ref="A4:E4"/>
    <mergeCell ref="Q18:Q24"/>
    <mergeCell ref="C20:E20"/>
    <mergeCell ref="C21:E21"/>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63"/>
  <sheetViews>
    <sheetView topLeftCell="A7" workbookViewId="0">
      <selection activeCell="I14" sqref="I14"/>
    </sheetView>
  </sheetViews>
  <sheetFormatPr defaultColWidth="8.69921875" defaultRowHeight="16.8"/>
  <cols>
    <col min="1" max="1" width="8.69921875" style="439"/>
    <col min="2" max="2" width="34.09765625" style="380" customWidth="1"/>
    <col min="3" max="3" width="17.69921875" style="411" hidden="1" customWidth="1"/>
    <col min="4" max="4" width="17.296875" style="411" hidden="1" customWidth="1"/>
    <col min="5" max="5" width="19.09765625" style="411" customWidth="1"/>
    <col min="6" max="6" width="20.69921875" style="411" bestFit="1" customWidth="1"/>
    <col min="7" max="7" width="18.296875" style="411" customWidth="1"/>
    <col min="8" max="8" width="22" style="411" customWidth="1"/>
    <col min="9" max="9" width="23" style="411" customWidth="1"/>
    <col min="10" max="10" width="21.69921875" style="411" customWidth="1"/>
    <col min="11" max="11" width="31.296875" style="411" customWidth="1"/>
    <col min="12" max="16384" width="8.69921875" style="411"/>
  </cols>
  <sheetData>
    <row r="1" spans="1:14" s="379" customFormat="1">
      <c r="A1" s="378"/>
      <c r="G1" s="534" t="s">
        <v>1304</v>
      </c>
      <c r="H1" s="534"/>
      <c r="N1" s="380"/>
    </row>
    <row r="2" spans="1:14" s="379" customFormat="1">
      <c r="A2" s="378"/>
      <c r="D2" s="378"/>
      <c r="E2" s="378"/>
      <c r="N2" s="380"/>
    </row>
    <row r="3" spans="1:14" s="379" customFormat="1" ht="13.95" customHeight="1">
      <c r="A3" s="535" t="s">
        <v>1224</v>
      </c>
      <c r="B3" s="535"/>
      <c r="C3" s="535"/>
      <c r="D3" s="535"/>
      <c r="E3" s="535"/>
      <c r="F3" s="535"/>
      <c r="G3" s="535"/>
      <c r="H3" s="535"/>
      <c r="N3" s="380"/>
    </row>
    <row r="4" spans="1:14" s="379" customFormat="1" ht="30.75" customHeight="1">
      <c r="A4" s="535" t="s">
        <v>1277</v>
      </c>
      <c r="B4" s="535"/>
      <c r="C4" s="535"/>
      <c r="D4" s="535"/>
      <c r="E4" s="535"/>
      <c r="F4" s="535"/>
      <c r="G4" s="535"/>
      <c r="H4" s="535"/>
      <c r="N4" s="380"/>
    </row>
    <row r="6" spans="1:14" ht="34.950000000000003" customHeight="1">
      <c r="A6" s="409" t="s">
        <v>3</v>
      </c>
      <c r="B6" s="410" t="s">
        <v>11</v>
      </c>
      <c r="C6" s="410" t="s">
        <v>1278</v>
      </c>
      <c r="D6" s="410" t="s">
        <v>1279</v>
      </c>
      <c r="E6" s="409" t="s">
        <v>1280</v>
      </c>
      <c r="F6" s="409" t="s">
        <v>1281</v>
      </c>
      <c r="G6" s="409" t="s">
        <v>1140</v>
      </c>
      <c r="H6" s="409" t="s">
        <v>1</v>
      </c>
    </row>
    <row r="7" spans="1:14">
      <c r="A7" s="412">
        <v>1</v>
      </c>
      <c r="B7" s="413" t="s">
        <v>1282</v>
      </c>
      <c r="C7" s="414">
        <v>35</v>
      </c>
      <c r="D7" s="415"/>
      <c r="E7" s="416">
        <v>8</v>
      </c>
      <c r="F7" s="417">
        <f>E7</f>
        <v>8</v>
      </c>
      <c r="G7" s="415"/>
      <c r="H7" s="415"/>
    </row>
    <row r="8" spans="1:14" s="425" customFormat="1" ht="50.4">
      <c r="A8" s="418">
        <v>2</v>
      </c>
      <c r="B8" s="419" t="s">
        <v>1283</v>
      </c>
      <c r="C8" s="420"/>
      <c r="D8" s="421"/>
      <c r="E8" s="422">
        <f>F8</f>
        <v>6000000000</v>
      </c>
      <c r="F8" s="423">
        <v>6000000000</v>
      </c>
      <c r="G8" s="421"/>
      <c r="H8" s="424" t="s">
        <v>1284</v>
      </c>
    </row>
    <row r="9" spans="1:14" ht="67.2">
      <c r="A9" s="412">
        <v>3</v>
      </c>
      <c r="B9" s="413" t="s">
        <v>1285</v>
      </c>
      <c r="C9" s="414">
        <f>42465.6/0.9</f>
        <v>47184</v>
      </c>
      <c r="D9" s="415"/>
      <c r="E9" s="416">
        <f>F9</f>
        <v>7954885367</v>
      </c>
      <c r="F9" s="426">
        <v>7954885367</v>
      </c>
      <c r="G9" s="415"/>
      <c r="H9" s="390" t="s">
        <v>1286</v>
      </c>
    </row>
    <row r="10" spans="1:14" ht="33.6">
      <c r="A10" s="412">
        <v>4</v>
      </c>
      <c r="B10" s="390" t="s">
        <v>1287</v>
      </c>
      <c r="C10" s="415">
        <f>(10686828-42465.6)/0.9</f>
        <v>11827069.333333334</v>
      </c>
      <c r="D10" s="427"/>
      <c r="E10" s="416"/>
      <c r="F10" s="426">
        <f>F9+F8</f>
        <v>13954885367</v>
      </c>
      <c r="G10" s="415"/>
      <c r="H10" s="415" t="s">
        <v>1288</v>
      </c>
    </row>
    <row r="11" spans="1:14" ht="34.950000000000003" customHeight="1">
      <c r="A11" s="412">
        <v>5</v>
      </c>
      <c r="B11" s="413" t="s">
        <v>1289</v>
      </c>
      <c r="C11" s="428">
        <f>C9+C10</f>
        <v>11874253.333333334</v>
      </c>
      <c r="D11" s="416">
        <v>3558464.9</v>
      </c>
      <c r="E11" s="416">
        <f>D11+F63</f>
        <v>3760013.0333333332</v>
      </c>
      <c r="F11" s="429">
        <f>D11-F60</f>
        <v>3557814.2333333334</v>
      </c>
      <c r="G11" s="415"/>
      <c r="H11" s="390"/>
    </row>
    <row r="12" spans="1:14">
      <c r="A12" s="412">
        <v>6</v>
      </c>
      <c r="B12" s="390" t="s">
        <v>1290</v>
      </c>
      <c r="C12" s="427">
        <f>55000*1.475</f>
        <v>81125</v>
      </c>
      <c r="D12" s="427"/>
      <c r="E12" s="427">
        <f>70000*1.475</f>
        <v>103250</v>
      </c>
      <c r="F12" s="427">
        <f>70000*1.475</f>
        <v>103250</v>
      </c>
      <c r="G12" s="415"/>
      <c r="H12" s="415"/>
    </row>
    <row r="13" spans="1:14">
      <c r="A13" s="412">
        <v>7</v>
      </c>
      <c r="B13" s="430" t="s">
        <v>1291</v>
      </c>
      <c r="C13" s="427">
        <v>0.9</v>
      </c>
      <c r="D13" s="427"/>
      <c r="E13" s="427">
        <v>0.9</v>
      </c>
      <c r="F13" s="427">
        <v>0.9</v>
      </c>
      <c r="G13" s="415"/>
      <c r="H13" s="415"/>
    </row>
    <row r="14" spans="1:14" ht="49.5" customHeight="1">
      <c r="A14" s="412">
        <v>8</v>
      </c>
      <c r="B14" s="430" t="s">
        <v>1292</v>
      </c>
      <c r="C14" s="427">
        <v>0.95</v>
      </c>
      <c r="D14" s="427"/>
      <c r="E14" s="427">
        <v>0.9</v>
      </c>
      <c r="F14" s="427">
        <v>0.9</v>
      </c>
      <c r="G14" s="415"/>
      <c r="H14" s="415"/>
      <c r="J14" s="431"/>
      <c r="K14" s="431"/>
    </row>
    <row r="15" spans="1:14">
      <c r="A15" s="412">
        <v>9</v>
      </c>
      <c r="B15" s="430" t="s">
        <v>1293</v>
      </c>
      <c r="C15" s="432">
        <v>0.04</v>
      </c>
      <c r="D15" s="432"/>
      <c r="E15" s="432">
        <v>0.03</v>
      </c>
      <c r="F15" s="432">
        <v>0.03</v>
      </c>
      <c r="G15" s="415"/>
      <c r="H15" s="415"/>
      <c r="J15" s="433"/>
    </row>
    <row r="16" spans="1:14" ht="33.6">
      <c r="A16" s="412">
        <v>10</v>
      </c>
      <c r="B16" s="390" t="s">
        <v>1294</v>
      </c>
      <c r="C16" s="434">
        <f>C11*C12*C13*C14*C15</f>
        <v>32944819017.000004</v>
      </c>
      <c r="D16" s="426"/>
      <c r="F16" s="434">
        <f>F11*F12*F13*F14*F15</f>
        <v>8926466966.0774994</v>
      </c>
      <c r="G16" s="415"/>
      <c r="H16" s="415"/>
      <c r="J16" s="435"/>
    </row>
    <row r="17" spans="1:10" ht="33.6">
      <c r="A17" s="409">
        <v>11</v>
      </c>
      <c r="B17" s="387" t="s">
        <v>1247</v>
      </c>
      <c r="C17" s="436"/>
      <c r="D17" s="436"/>
      <c r="E17" s="436">
        <f>E11*E12*E13*E14*E15</f>
        <v>9433778700.3074989</v>
      </c>
      <c r="F17" s="436">
        <f>F10+F16</f>
        <v>22881352333.077499</v>
      </c>
      <c r="G17" s="437">
        <f>F17-E17</f>
        <v>13447573632.77</v>
      </c>
      <c r="H17" s="415"/>
      <c r="J17" s="438"/>
    </row>
    <row r="18" spans="1:10">
      <c r="E18" s="438"/>
      <c r="F18" s="438"/>
      <c r="G18" s="440"/>
      <c r="J18" s="438"/>
    </row>
    <row r="19" spans="1:10">
      <c r="E19" s="438"/>
      <c r="F19" s="541"/>
      <c r="G19" s="541"/>
      <c r="H19" s="541"/>
      <c r="J19" s="438"/>
    </row>
    <row r="20" spans="1:10">
      <c r="E20" s="438"/>
      <c r="F20" s="535"/>
      <c r="G20" s="535"/>
      <c r="H20" s="535"/>
      <c r="J20" s="438"/>
    </row>
    <row r="21" spans="1:10">
      <c r="E21" s="438"/>
      <c r="F21" s="379"/>
      <c r="G21" s="379"/>
      <c r="H21" s="379"/>
      <c r="J21" s="438"/>
    </row>
    <row r="22" spans="1:10">
      <c r="E22" s="438"/>
      <c r="F22" s="379"/>
      <c r="G22" s="379"/>
      <c r="H22" s="379"/>
      <c r="J22" s="438"/>
    </row>
    <row r="23" spans="1:10">
      <c r="E23" s="438"/>
      <c r="F23" s="379"/>
      <c r="G23" s="379"/>
      <c r="H23" s="379"/>
      <c r="J23" s="438"/>
    </row>
    <row r="24" spans="1:10">
      <c r="E24" s="438"/>
      <c r="F24" s="535"/>
      <c r="G24" s="535"/>
      <c r="H24" s="535"/>
      <c r="J24" s="438"/>
    </row>
    <row r="25" spans="1:10">
      <c r="E25" s="438"/>
      <c r="F25" s="438"/>
      <c r="G25" s="440"/>
      <c r="J25" s="438"/>
    </row>
    <row r="26" spans="1:10">
      <c r="E26" s="438"/>
      <c r="F26" s="438"/>
      <c r="G26" s="440"/>
      <c r="J26" s="438"/>
    </row>
    <row r="27" spans="1:10">
      <c r="E27" s="438"/>
      <c r="F27" s="438"/>
      <c r="G27" s="440"/>
      <c r="J27" s="438"/>
    </row>
    <row r="28" spans="1:10">
      <c r="E28" s="438"/>
      <c r="F28" s="438"/>
      <c r="G28" s="440"/>
      <c r="J28" s="438"/>
    </row>
    <row r="29" spans="1:10">
      <c r="E29" s="438"/>
      <c r="F29" s="438"/>
      <c r="G29" s="440"/>
      <c r="J29" s="438"/>
    </row>
    <row r="30" spans="1:10">
      <c r="E30" s="438"/>
      <c r="F30" s="438"/>
      <c r="G30" s="440"/>
      <c r="J30" s="438"/>
    </row>
    <row r="31" spans="1:10">
      <c r="E31" s="438"/>
      <c r="F31" s="438"/>
      <c r="G31" s="440"/>
      <c r="J31" s="438"/>
    </row>
    <row r="32" spans="1:10">
      <c r="E32" s="438"/>
      <c r="F32" s="438"/>
      <c r="G32" s="440"/>
      <c r="J32" s="438"/>
    </row>
    <row r="33" spans="5:10">
      <c r="E33" s="438"/>
      <c r="F33" s="438"/>
      <c r="G33" s="440"/>
      <c r="J33" s="438"/>
    </row>
    <row r="34" spans="5:10">
      <c r="E34" s="438"/>
      <c r="F34" s="438"/>
      <c r="G34" s="440"/>
      <c r="J34" s="438"/>
    </row>
    <row r="35" spans="5:10">
      <c r="E35" s="438"/>
      <c r="F35" s="438"/>
      <c r="G35" s="440"/>
      <c r="J35" s="438"/>
    </row>
    <row r="36" spans="5:10">
      <c r="E36" s="438"/>
      <c r="F36" s="438"/>
      <c r="G36" s="440"/>
      <c r="J36" s="438"/>
    </row>
    <row r="37" spans="5:10">
      <c r="E37" s="438"/>
      <c r="F37" s="438"/>
      <c r="G37" s="440"/>
      <c r="J37" s="438"/>
    </row>
    <row r="38" spans="5:10">
      <c r="E38" s="438"/>
      <c r="F38" s="438"/>
      <c r="G38" s="440"/>
      <c r="J38" s="438"/>
    </row>
    <row r="39" spans="5:10">
      <c r="E39" s="438"/>
      <c r="F39" s="438"/>
      <c r="G39" s="440"/>
      <c r="J39" s="438"/>
    </row>
    <row r="40" spans="5:10">
      <c r="E40" s="438"/>
      <c r="F40" s="438"/>
      <c r="G40" s="440"/>
      <c r="J40" s="438"/>
    </row>
    <row r="41" spans="5:10">
      <c r="E41" s="438"/>
      <c r="F41" s="438"/>
      <c r="G41" s="440"/>
      <c r="J41" s="438"/>
    </row>
    <row r="42" spans="5:10">
      <c r="E42" s="438"/>
      <c r="F42" s="438"/>
      <c r="G42" s="440"/>
      <c r="J42" s="438"/>
    </row>
    <row r="43" spans="5:10">
      <c r="E43" s="438"/>
      <c r="F43" s="438"/>
      <c r="G43" s="440"/>
      <c r="J43" s="438"/>
    </row>
    <row r="44" spans="5:10">
      <c r="E44" s="438"/>
      <c r="F44" s="438"/>
      <c r="G44" s="440"/>
      <c r="J44" s="438"/>
    </row>
    <row r="45" spans="5:10">
      <c r="E45" s="438"/>
      <c r="F45" s="438"/>
      <c r="G45" s="440"/>
      <c r="J45" s="438"/>
    </row>
    <row r="46" spans="5:10">
      <c r="E46" s="438"/>
      <c r="F46" s="438"/>
      <c r="G46" s="440"/>
      <c r="J46" s="438"/>
    </row>
    <row r="47" spans="5:10">
      <c r="E47" s="438"/>
      <c r="F47" s="438"/>
      <c r="G47" s="440"/>
      <c r="J47" s="438"/>
    </row>
    <row r="50" spans="3:7">
      <c r="C50" s="441" t="s">
        <v>1229</v>
      </c>
      <c r="D50" s="441" t="s">
        <v>1295</v>
      </c>
      <c r="E50" s="441" t="s">
        <v>1296</v>
      </c>
      <c r="F50" s="441" t="s">
        <v>1297</v>
      </c>
    </row>
    <row r="51" spans="3:7">
      <c r="C51" s="415" t="s">
        <v>1298</v>
      </c>
      <c r="D51" s="416"/>
      <c r="E51" s="416">
        <f>D51*1.2</f>
        <v>0</v>
      </c>
      <c r="F51" s="416">
        <f>E51/0.9</f>
        <v>0</v>
      </c>
      <c r="G51" s="442" t="s">
        <v>1299</v>
      </c>
    </row>
    <row r="52" spans="3:7">
      <c r="C52" s="415" t="s">
        <v>1300</v>
      </c>
      <c r="D52" s="416"/>
      <c r="E52" s="416">
        <v>42465.599999999999</v>
      </c>
      <c r="F52" s="416">
        <f t="shared" ref="F52:F59" si="0">E52/0.9</f>
        <v>47184</v>
      </c>
      <c r="G52" s="411" t="s">
        <v>1301</v>
      </c>
    </row>
    <row r="53" spans="3:7">
      <c r="C53" s="415" t="s">
        <v>1302</v>
      </c>
      <c r="D53" s="416"/>
      <c r="E53" s="416"/>
      <c r="F53" s="416">
        <f t="shared" si="0"/>
        <v>0</v>
      </c>
    </row>
    <row r="54" spans="3:7">
      <c r="C54" s="415" t="s">
        <v>1237</v>
      </c>
      <c r="D54" s="427">
        <v>2257.88</v>
      </c>
      <c r="E54" s="427">
        <f t="shared" ref="E54:E59" si="1">D54*1.2</f>
        <v>2709.4560000000001</v>
      </c>
      <c r="F54" s="427">
        <f t="shared" si="0"/>
        <v>3010.5066666666667</v>
      </c>
    </row>
    <row r="55" spans="3:7">
      <c r="C55" s="415" t="s">
        <v>1240</v>
      </c>
      <c r="D55" s="427">
        <v>10036.469999999999</v>
      </c>
      <c r="E55" s="427">
        <f t="shared" si="1"/>
        <v>12043.763999999999</v>
      </c>
      <c r="F55" s="427">
        <f t="shared" si="0"/>
        <v>13381.96</v>
      </c>
    </row>
    <row r="56" spans="3:7">
      <c r="C56" s="415" t="s">
        <v>1242</v>
      </c>
      <c r="D56" s="427">
        <v>56117.45</v>
      </c>
      <c r="E56" s="427">
        <f t="shared" si="1"/>
        <v>67340.939999999988</v>
      </c>
      <c r="F56" s="427">
        <f t="shared" si="0"/>
        <v>74823.266666666648</v>
      </c>
    </row>
    <row r="57" spans="3:7">
      <c r="C57" s="415" t="s">
        <v>1273</v>
      </c>
      <c r="D57" s="427">
        <v>43746</v>
      </c>
      <c r="E57" s="427">
        <f t="shared" si="1"/>
        <v>52495.199999999997</v>
      </c>
      <c r="F57" s="427">
        <f t="shared" si="0"/>
        <v>58327.999999999993</v>
      </c>
    </row>
    <row r="58" spans="3:7">
      <c r="C58" s="415" t="s">
        <v>1274</v>
      </c>
      <c r="D58" s="427">
        <v>31576.3</v>
      </c>
      <c r="E58" s="427">
        <f t="shared" si="1"/>
        <v>37891.56</v>
      </c>
      <c r="F58" s="427">
        <f t="shared" si="0"/>
        <v>42101.73333333333</v>
      </c>
    </row>
    <row r="59" spans="3:7">
      <c r="C59" s="415" t="s">
        <v>1275</v>
      </c>
      <c r="D59" s="427">
        <v>6939</v>
      </c>
      <c r="E59" s="427">
        <f t="shared" si="1"/>
        <v>8326.7999999999993</v>
      </c>
      <c r="F59" s="427">
        <f t="shared" si="0"/>
        <v>9251.9999999999982</v>
      </c>
    </row>
    <row r="60" spans="3:7">
      <c r="C60" s="415" t="s">
        <v>1276</v>
      </c>
      <c r="D60" s="538">
        <v>488</v>
      </c>
      <c r="E60" s="538">
        <f>D60*1.2</f>
        <v>585.6</v>
      </c>
      <c r="F60" s="538">
        <f>E60/0.9</f>
        <v>650.66666666666663</v>
      </c>
      <c r="G60" s="540" t="s">
        <v>1303</v>
      </c>
    </row>
    <row r="61" spans="3:7">
      <c r="C61" s="415" t="s">
        <v>9</v>
      </c>
      <c r="D61" s="539"/>
      <c r="E61" s="539"/>
      <c r="F61" s="539"/>
      <c r="G61" s="540"/>
    </row>
    <row r="62" spans="3:7">
      <c r="C62" s="415" t="s">
        <v>69</v>
      </c>
      <c r="D62" s="443"/>
      <c r="E62" s="443"/>
      <c r="F62" s="443"/>
      <c r="G62" s="540"/>
    </row>
    <row r="63" spans="3:7">
      <c r="C63" s="444" t="s">
        <v>2</v>
      </c>
      <c r="D63" s="445">
        <f t="shared" ref="D63:E63" si="2">SUM(D54:D61)</f>
        <v>151161.09999999998</v>
      </c>
      <c r="E63" s="445">
        <f t="shared" si="2"/>
        <v>181393.31999999998</v>
      </c>
      <c r="F63" s="445">
        <f>SUM(F54:F61)</f>
        <v>201548.1333333333</v>
      </c>
    </row>
  </sheetData>
  <mergeCells count="10">
    <mergeCell ref="D60:D61"/>
    <mergeCell ref="E60:E61"/>
    <mergeCell ref="F60:F61"/>
    <mergeCell ref="G60:G62"/>
    <mergeCell ref="G1:H1"/>
    <mergeCell ref="A3:H3"/>
    <mergeCell ref="A4:H4"/>
    <mergeCell ref="F19:H19"/>
    <mergeCell ref="F20:H20"/>
    <mergeCell ref="F24:H24"/>
  </mergeCell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182"/>
  <sheetViews>
    <sheetView topLeftCell="A31" workbookViewId="0">
      <selection activeCell="C50" sqref="C50:C58"/>
    </sheetView>
  </sheetViews>
  <sheetFormatPr defaultColWidth="8.796875" defaultRowHeight="13.2"/>
  <cols>
    <col min="1" max="1" width="4.5" style="372" customWidth="1"/>
    <col min="2" max="2" width="23" style="373" customWidth="1"/>
    <col min="3" max="3" width="19.5" style="373" customWidth="1"/>
    <col min="4" max="4" width="12.5" style="374" customWidth="1"/>
    <col min="5" max="5" width="25.796875" style="373" customWidth="1"/>
    <col min="6" max="6" width="7.09765625" style="372" customWidth="1"/>
    <col min="7" max="7" width="12.09765625" style="372" customWidth="1"/>
    <col min="8" max="8" width="13.5" style="372" customWidth="1"/>
    <col min="9" max="9" width="11.796875" style="375" customWidth="1"/>
    <col min="10" max="10" width="20.09765625" style="376" customWidth="1"/>
    <col min="11" max="11" width="10.5" style="374" customWidth="1"/>
    <col min="12" max="256" width="9" style="374"/>
    <col min="257" max="257" width="4.5" style="374" customWidth="1"/>
    <col min="258" max="258" width="23" style="374" customWidth="1"/>
    <col min="259" max="259" width="19.5" style="374" customWidth="1"/>
    <col min="260" max="260" width="12.5" style="374" customWidth="1"/>
    <col min="261" max="261" width="25.796875" style="374" customWidth="1"/>
    <col min="262" max="262" width="7.09765625" style="374" customWidth="1"/>
    <col min="263" max="263" width="12.09765625" style="374" customWidth="1"/>
    <col min="264" max="264" width="13.5" style="374" customWidth="1"/>
    <col min="265" max="265" width="11.796875" style="374" customWidth="1"/>
    <col min="266" max="266" width="20.09765625" style="374" customWidth="1"/>
    <col min="267" max="267" width="10.5" style="374" customWidth="1"/>
    <col min="268" max="512" width="9" style="374"/>
    <col min="513" max="513" width="4.5" style="374" customWidth="1"/>
    <col min="514" max="514" width="23" style="374" customWidth="1"/>
    <col min="515" max="515" width="19.5" style="374" customWidth="1"/>
    <col min="516" max="516" width="12.5" style="374" customWidth="1"/>
    <col min="517" max="517" width="25.796875" style="374" customWidth="1"/>
    <col min="518" max="518" width="7.09765625" style="374" customWidth="1"/>
    <col min="519" max="519" width="12.09765625" style="374" customWidth="1"/>
    <col min="520" max="520" width="13.5" style="374" customWidth="1"/>
    <col min="521" max="521" width="11.796875" style="374" customWidth="1"/>
    <col min="522" max="522" width="20.09765625" style="374" customWidth="1"/>
    <col min="523" max="523" width="10.5" style="374" customWidth="1"/>
    <col min="524" max="768" width="9" style="374"/>
    <col min="769" max="769" width="4.5" style="374" customWidth="1"/>
    <col min="770" max="770" width="23" style="374" customWidth="1"/>
    <col min="771" max="771" width="19.5" style="374" customWidth="1"/>
    <col min="772" max="772" width="12.5" style="374" customWidth="1"/>
    <col min="773" max="773" width="25.796875" style="374" customWidth="1"/>
    <col min="774" max="774" width="7.09765625" style="374" customWidth="1"/>
    <col min="775" max="775" width="12.09765625" style="374" customWidth="1"/>
    <col min="776" max="776" width="13.5" style="374" customWidth="1"/>
    <col min="777" max="777" width="11.796875" style="374" customWidth="1"/>
    <col min="778" max="778" width="20.09765625" style="374" customWidth="1"/>
    <col min="779" max="779" width="10.5" style="374" customWidth="1"/>
    <col min="780" max="1024" width="9" style="374"/>
    <col min="1025" max="1025" width="4.5" style="374" customWidth="1"/>
    <col min="1026" max="1026" width="23" style="374" customWidth="1"/>
    <col min="1027" max="1027" width="19.5" style="374" customWidth="1"/>
    <col min="1028" max="1028" width="12.5" style="374" customWidth="1"/>
    <col min="1029" max="1029" width="25.796875" style="374" customWidth="1"/>
    <col min="1030" max="1030" width="7.09765625" style="374" customWidth="1"/>
    <col min="1031" max="1031" width="12.09765625" style="374" customWidth="1"/>
    <col min="1032" max="1032" width="13.5" style="374" customWidth="1"/>
    <col min="1033" max="1033" width="11.796875" style="374" customWidth="1"/>
    <col min="1034" max="1034" width="20.09765625" style="374" customWidth="1"/>
    <col min="1035" max="1035" width="10.5" style="374" customWidth="1"/>
    <col min="1036" max="1280" width="9" style="374"/>
    <col min="1281" max="1281" width="4.5" style="374" customWidth="1"/>
    <col min="1282" max="1282" width="23" style="374" customWidth="1"/>
    <col min="1283" max="1283" width="19.5" style="374" customWidth="1"/>
    <col min="1284" max="1284" width="12.5" style="374" customWidth="1"/>
    <col min="1285" max="1285" width="25.796875" style="374" customWidth="1"/>
    <col min="1286" max="1286" width="7.09765625" style="374" customWidth="1"/>
    <col min="1287" max="1287" width="12.09765625" style="374" customWidth="1"/>
    <col min="1288" max="1288" width="13.5" style="374" customWidth="1"/>
    <col min="1289" max="1289" width="11.796875" style="374" customWidth="1"/>
    <col min="1290" max="1290" width="20.09765625" style="374" customWidth="1"/>
    <col min="1291" max="1291" width="10.5" style="374" customWidth="1"/>
    <col min="1292" max="1536" width="9" style="374"/>
    <col min="1537" max="1537" width="4.5" style="374" customWidth="1"/>
    <col min="1538" max="1538" width="23" style="374" customWidth="1"/>
    <col min="1539" max="1539" width="19.5" style="374" customWidth="1"/>
    <col min="1540" max="1540" width="12.5" style="374" customWidth="1"/>
    <col min="1541" max="1541" width="25.796875" style="374" customWidth="1"/>
    <col min="1542" max="1542" width="7.09765625" style="374" customWidth="1"/>
    <col min="1543" max="1543" width="12.09765625" style="374" customWidth="1"/>
    <col min="1544" max="1544" width="13.5" style="374" customWidth="1"/>
    <col min="1545" max="1545" width="11.796875" style="374" customWidth="1"/>
    <col min="1546" max="1546" width="20.09765625" style="374" customWidth="1"/>
    <col min="1547" max="1547" width="10.5" style="374" customWidth="1"/>
    <col min="1548" max="1792" width="9" style="374"/>
    <col min="1793" max="1793" width="4.5" style="374" customWidth="1"/>
    <col min="1794" max="1794" width="23" style="374" customWidth="1"/>
    <col min="1795" max="1795" width="19.5" style="374" customWidth="1"/>
    <col min="1796" max="1796" width="12.5" style="374" customWidth="1"/>
    <col min="1797" max="1797" width="25.796875" style="374" customWidth="1"/>
    <col min="1798" max="1798" width="7.09765625" style="374" customWidth="1"/>
    <col min="1799" max="1799" width="12.09765625" style="374" customWidth="1"/>
    <col min="1800" max="1800" width="13.5" style="374" customWidth="1"/>
    <col min="1801" max="1801" width="11.796875" style="374" customWidth="1"/>
    <col min="1802" max="1802" width="20.09765625" style="374" customWidth="1"/>
    <col min="1803" max="1803" width="10.5" style="374" customWidth="1"/>
    <col min="1804" max="2048" width="9" style="374"/>
    <col min="2049" max="2049" width="4.5" style="374" customWidth="1"/>
    <col min="2050" max="2050" width="23" style="374" customWidth="1"/>
    <col min="2051" max="2051" width="19.5" style="374" customWidth="1"/>
    <col min="2052" max="2052" width="12.5" style="374" customWidth="1"/>
    <col min="2053" max="2053" width="25.796875" style="374" customWidth="1"/>
    <col min="2054" max="2054" width="7.09765625" style="374" customWidth="1"/>
    <col min="2055" max="2055" width="12.09765625" style="374" customWidth="1"/>
    <col min="2056" max="2056" width="13.5" style="374" customWidth="1"/>
    <col min="2057" max="2057" width="11.796875" style="374" customWidth="1"/>
    <col min="2058" max="2058" width="20.09765625" style="374" customWidth="1"/>
    <col min="2059" max="2059" width="10.5" style="374" customWidth="1"/>
    <col min="2060" max="2304" width="9" style="374"/>
    <col min="2305" max="2305" width="4.5" style="374" customWidth="1"/>
    <col min="2306" max="2306" width="23" style="374" customWidth="1"/>
    <col min="2307" max="2307" width="19.5" style="374" customWidth="1"/>
    <col min="2308" max="2308" width="12.5" style="374" customWidth="1"/>
    <col min="2309" max="2309" width="25.796875" style="374" customWidth="1"/>
    <col min="2310" max="2310" width="7.09765625" style="374" customWidth="1"/>
    <col min="2311" max="2311" width="12.09765625" style="374" customWidth="1"/>
    <col min="2312" max="2312" width="13.5" style="374" customWidth="1"/>
    <col min="2313" max="2313" width="11.796875" style="374" customWidth="1"/>
    <col min="2314" max="2314" width="20.09765625" style="374" customWidth="1"/>
    <col min="2315" max="2315" width="10.5" style="374" customWidth="1"/>
    <col min="2316" max="2560" width="9" style="374"/>
    <col min="2561" max="2561" width="4.5" style="374" customWidth="1"/>
    <col min="2562" max="2562" width="23" style="374" customWidth="1"/>
    <col min="2563" max="2563" width="19.5" style="374" customWidth="1"/>
    <col min="2564" max="2564" width="12.5" style="374" customWidth="1"/>
    <col min="2565" max="2565" width="25.796875" style="374" customWidth="1"/>
    <col min="2566" max="2566" width="7.09765625" style="374" customWidth="1"/>
    <col min="2567" max="2567" width="12.09765625" style="374" customWidth="1"/>
    <col min="2568" max="2568" width="13.5" style="374" customWidth="1"/>
    <col min="2569" max="2569" width="11.796875" style="374" customWidth="1"/>
    <col min="2570" max="2570" width="20.09765625" style="374" customWidth="1"/>
    <col min="2571" max="2571" width="10.5" style="374" customWidth="1"/>
    <col min="2572" max="2816" width="9" style="374"/>
    <col min="2817" max="2817" width="4.5" style="374" customWidth="1"/>
    <col min="2818" max="2818" width="23" style="374" customWidth="1"/>
    <col min="2819" max="2819" width="19.5" style="374" customWidth="1"/>
    <col min="2820" max="2820" width="12.5" style="374" customWidth="1"/>
    <col min="2821" max="2821" width="25.796875" style="374" customWidth="1"/>
    <col min="2822" max="2822" width="7.09765625" style="374" customWidth="1"/>
    <col min="2823" max="2823" width="12.09765625" style="374" customWidth="1"/>
    <col min="2824" max="2824" width="13.5" style="374" customWidth="1"/>
    <col min="2825" max="2825" width="11.796875" style="374" customWidth="1"/>
    <col min="2826" max="2826" width="20.09765625" style="374" customWidth="1"/>
    <col min="2827" max="2827" width="10.5" style="374" customWidth="1"/>
    <col min="2828" max="3072" width="9" style="374"/>
    <col min="3073" max="3073" width="4.5" style="374" customWidth="1"/>
    <col min="3074" max="3074" width="23" style="374" customWidth="1"/>
    <col min="3075" max="3075" width="19.5" style="374" customWidth="1"/>
    <col min="3076" max="3076" width="12.5" style="374" customWidth="1"/>
    <col min="3077" max="3077" width="25.796875" style="374" customWidth="1"/>
    <col min="3078" max="3078" width="7.09765625" style="374" customWidth="1"/>
    <col min="3079" max="3079" width="12.09765625" style="374" customWidth="1"/>
    <col min="3080" max="3080" width="13.5" style="374" customWidth="1"/>
    <col min="3081" max="3081" width="11.796875" style="374" customWidth="1"/>
    <col min="3082" max="3082" width="20.09765625" style="374" customWidth="1"/>
    <col min="3083" max="3083" width="10.5" style="374" customWidth="1"/>
    <col min="3084" max="3328" width="9" style="374"/>
    <col min="3329" max="3329" width="4.5" style="374" customWidth="1"/>
    <col min="3330" max="3330" width="23" style="374" customWidth="1"/>
    <col min="3331" max="3331" width="19.5" style="374" customWidth="1"/>
    <col min="3332" max="3332" width="12.5" style="374" customWidth="1"/>
    <col min="3333" max="3333" width="25.796875" style="374" customWidth="1"/>
    <col min="3334" max="3334" width="7.09765625" style="374" customWidth="1"/>
    <col min="3335" max="3335" width="12.09765625" style="374" customWidth="1"/>
    <col min="3336" max="3336" width="13.5" style="374" customWidth="1"/>
    <col min="3337" max="3337" width="11.796875" style="374" customWidth="1"/>
    <col min="3338" max="3338" width="20.09765625" style="374" customWidth="1"/>
    <col min="3339" max="3339" width="10.5" style="374" customWidth="1"/>
    <col min="3340" max="3584" width="9" style="374"/>
    <col min="3585" max="3585" width="4.5" style="374" customWidth="1"/>
    <col min="3586" max="3586" width="23" style="374" customWidth="1"/>
    <col min="3587" max="3587" width="19.5" style="374" customWidth="1"/>
    <col min="3588" max="3588" width="12.5" style="374" customWidth="1"/>
    <col min="3589" max="3589" width="25.796875" style="374" customWidth="1"/>
    <col min="3590" max="3590" width="7.09765625" style="374" customWidth="1"/>
    <col min="3591" max="3591" width="12.09765625" style="374" customWidth="1"/>
    <col min="3592" max="3592" width="13.5" style="374" customWidth="1"/>
    <col min="3593" max="3593" width="11.796875" style="374" customWidth="1"/>
    <col min="3594" max="3594" width="20.09765625" style="374" customWidth="1"/>
    <col min="3595" max="3595" width="10.5" style="374" customWidth="1"/>
    <col min="3596" max="3840" width="9" style="374"/>
    <col min="3841" max="3841" width="4.5" style="374" customWidth="1"/>
    <col min="3842" max="3842" width="23" style="374" customWidth="1"/>
    <col min="3843" max="3843" width="19.5" style="374" customWidth="1"/>
    <col min="3844" max="3844" width="12.5" style="374" customWidth="1"/>
    <col min="3845" max="3845" width="25.796875" style="374" customWidth="1"/>
    <col min="3846" max="3846" width="7.09765625" style="374" customWidth="1"/>
    <col min="3847" max="3847" width="12.09765625" style="374" customWidth="1"/>
    <col min="3848" max="3848" width="13.5" style="374" customWidth="1"/>
    <col min="3849" max="3849" width="11.796875" style="374" customWidth="1"/>
    <col min="3850" max="3850" width="20.09765625" style="374" customWidth="1"/>
    <col min="3851" max="3851" width="10.5" style="374" customWidth="1"/>
    <col min="3852" max="4096" width="9" style="374"/>
    <col min="4097" max="4097" width="4.5" style="374" customWidth="1"/>
    <col min="4098" max="4098" width="23" style="374" customWidth="1"/>
    <col min="4099" max="4099" width="19.5" style="374" customWidth="1"/>
    <col min="4100" max="4100" width="12.5" style="374" customWidth="1"/>
    <col min="4101" max="4101" width="25.796875" style="374" customWidth="1"/>
    <col min="4102" max="4102" width="7.09765625" style="374" customWidth="1"/>
    <col min="4103" max="4103" width="12.09765625" style="374" customWidth="1"/>
    <col min="4104" max="4104" width="13.5" style="374" customWidth="1"/>
    <col min="4105" max="4105" width="11.796875" style="374" customWidth="1"/>
    <col min="4106" max="4106" width="20.09765625" style="374" customWidth="1"/>
    <col min="4107" max="4107" width="10.5" style="374" customWidth="1"/>
    <col min="4108" max="4352" width="9" style="374"/>
    <col min="4353" max="4353" width="4.5" style="374" customWidth="1"/>
    <col min="4354" max="4354" width="23" style="374" customWidth="1"/>
    <col min="4355" max="4355" width="19.5" style="374" customWidth="1"/>
    <col min="4356" max="4356" width="12.5" style="374" customWidth="1"/>
    <col min="4357" max="4357" width="25.796875" style="374" customWidth="1"/>
    <col min="4358" max="4358" width="7.09765625" style="374" customWidth="1"/>
    <col min="4359" max="4359" width="12.09765625" style="374" customWidth="1"/>
    <col min="4360" max="4360" width="13.5" style="374" customWidth="1"/>
    <col min="4361" max="4361" width="11.796875" style="374" customWidth="1"/>
    <col min="4362" max="4362" width="20.09765625" style="374" customWidth="1"/>
    <col min="4363" max="4363" width="10.5" style="374" customWidth="1"/>
    <col min="4364" max="4608" width="9" style="374"/>
    <col min="4609" max="4609" width="4.5" style="374" customWidth="1"/>
    <col min="4610" max="4610" width="23" style="374" customWidth="1"/>
    <col min="4611" max="4611" width="19.5" style="374" customWidth="1"/>
    <col min="4612" max="4612" width="12.5" style="374" customWidth="1"/>
    <col min="4613" max="4613" width="25.796875" style="374" customWidth="1"/>
    <col min="4614" max="4614" width="7.09765625" style="374" customWidth="1"/>
    <col min="4615" max="4615" width="12.09765625" style="374" customWidth="1"/>
    <col min="4616" max="4616" width="13.5" style="374" customWidth="1"/>
    <col min="4617" max="4617" width="11.796875" style="374" customWidth="1"/>
    <col min="4618" max="4618" width="20.09765625" style="374" customWidth="1"/>
    <col min="4619" max="4619" width="10.5" style="374" customWidth="1"/>
    <col min="4620" max="4864" width="9" style="374"/>
    <col min="4865" max="4865" width="4.5" style="374" customWidth="1"/>
    <col min="4866" max="4866" width="23" style="374" customWidth="1"/>
    <col min="4867" max="4867" width="19.5" style="374" customWidth="1"/>
    <col min="4868" max="4868" width="12.5" style="374" customWidth="1"/>
    <col min="4869" max="4869" width="25.796875" style="374" customWidth="1"/>
    <col min="4870" max="4870" width="7.09765625" style="374" customWidth="1"/>
    <col min="4871" max="4871" width="12.09765625" style="374" customWidth="1"/>
    <col min="4872" max="4872" width="13.5" style="374" customWidth="1"/>
    <col min="4873" max="4873" width="11.796875" style="374" customWidth="1"/>
    <col min="4874" max="4874" width="20.09765625" style="374" customWidth="1"/>
    <col min="4875" max="4875" width="10.5" style="374" customWidth="1"/>
    <col min="4876" max="5120" width="9" style="374"/>
    <col min="5121" max="5121" width="4.5" style="374" customWidth="1"/>
    <col min="5122" max="5122" width="23" style="374" customWidth="1"/>
    <col min="5123" max="5123" width="19.5" style="374" customWidth="1"/>
    <col min="5124" max="5124" width="12.5" style="374" customWidth="1"/>
    <col min="5125" max="5125" width="25.796875" style="374" customWidth="1"/>
    <col min="5126" max="5126" width="7.09765625" style="374" customWidth="1"/>
    <col min="5127" max="5127" width="12.09765625" style="374" customWidth="1"/>
    <col min="5128" max="5128" width="13.5" style="374" customWidth="1"/>
    <col min="5129" max="5129" width="11.796875" style="374" customWidth="1"/>
    <col min="5130" max="5130" width="20.09765625" style="374" customWidth="1"/>
    <col min="5131" max="5131" width="10.5" style="374" customWidth="1"/>
    <col min="5132" max="5376" width="9" style="374"/>
    <col min="5377" max="5377" width="4.5" style="374" customWidth="1"/>
    <col min="5378" max="5378" width="23" style="374" customWidth="1"/>
    <col min="5379" max="5379" width="19.5" style="374" customWidth="1"/>
    <col min="5380" max="5380" width="12.5" style="374" customWidth="1"/>
    <col min="5381" max="5381" width="25.796875" style="374" customWidth="1"/>
    <col min="5382" max="5382" width="7.09765625" style="374" customWidth="1"/>
    <col min="5383" max="5383" width="12.09765625" style="374" customWidth="1"/>
    <col min="5384" max="5384" width="13.5" style="374" customWidth="1"/>
    <col min="5385" max="5385" width="11.796875" style="374" customWidth="1"/>
    <col min="5386" max="5386" width="20.09765625" style="374" customWidth="1"/>
    <col min="5387" max="5387" width="10.5" style="374" customWidth="1"/>
    <col min="5388" max="5632" width="9" style="374"/>
    <col min="5633" max="5633" width="4.5" style="374" customWidth="1"/>
    <col min="5634" max="5634" width="23" style="374" customWidth="1"/>
    <col min="5635" max="5635" width="19.5" style="374" customWidth="1"/>
    <col min="5636" max="5636" width="12.5" style="374" customWidth="1"/>
    <col min="5637" max="5637" width="25.796875" style="374" customWidth="1"/>
    <col min="5638" max="5638" width="7.09765625" style="374" customWidth="1"/>
    <col min="5639" max="5639" width="12.09765625" style="374" customWidth="1"/>
    <col min="5640" max="5640" width="13.5" style="374" customWidth="1"/>
    <col min="5641" max="5641" width="11.796875" style="374" customWidth="1"/>
    <col min="5642" max="5642" width="20.09765625" style="374" customWidth="1"/>
    <col min="5643" max="5643" width="10.5" style="374" customWidth="1"/>
    <col min="5644" max="5888" width="9" style="374"/>
    <col min="5889" max="5889" width="4.5" style="374" customWidth="1"/>
    <col min="5890" max="5890" width="23" style="374" customWidth="1"/>
    <col min="5891" max="5891" width="19.5" style="374" customWidth="1"/>
    <col min="5892" max="5892" width="12.5" style="374" customWidth="1"/>
    <col min="5893" max="5893" width="25.796875" style="374" customWidth="1"/>
    <col min="5894" max="5894" width="7.09765625" style="374" customWidth="1"/>
    <col min="5895" max="5895" width="12.09765625" style="374" customWidth="1"/>
    <col min="5896" max="5896" width="13.5" style="374" customWidth="1"/>
    <col min="5897" max="5897" width="11.796875" style="374" customWidth="1"/>
    <col min="5898" max="5898" width="20.09765625" style="374" customWidth="1"/>
    <col min="5899" max="5899" width="10.5" style="374" customWidth="1"/>
    <col min="5900" max="6144" width="9" style="374"/>
    <col min="6145" max="6145" width="4.5" style="374" customWidth="1"/>
    <col min="6146" max="6146" width="23" style="374" customWidth="1"/>
    <col min="6147" max="6147" width="19.5" style="374" customWidth="1"/>
    <col min="6148" max="6148" width="12.5" style="374" customWidth="1"/>
    <col min="6149" max="6149" width="25.796875" style="374" customWidth="1"/>
    <col min="6150" max="6150" width="7.09765625" style="374" customWidth="1"/>
    <col min="6151" max="6151" width="12.09765625" style="374" customWidth="1"/>
    <col min="6152" max="6152" width="13.5" style="374" customWidth="1"/>
    <col min="6153" max="6153" width="11.796875" style="374" customWidth="1"/>
    <col min="6154" max="6154" width="20.09765625" style="374" customWidth="1"/>
    <col min="6155" max="6155" width="10.5" style="374" customWidth="1"/>
    <col min="6156" max="6400" width="9" style="374"/>
    <col min="6401" max="6401" width="4.5" style="374" customWidth="1"/>
    <col min="6402" max="6402" width="23" style="374" customWidth="1"/>
    <col min="6403" max="6403" width="19.5" style="374" customWidth="1"/>
    <col min="6404" max="6404" width="12.5" style="374" customWidth="1"/>
    <col min="6405" max="6405" width="25.796875" style="374" customWidth="1"/>
    <col min="6406" max="6406" width="7.09765625" style="374" customWidth="1"/>
    <col min="6407" max="6407" width="12.09765625" style="374" customWidth="1"/>
    <col min="6408" max="6408" width="13.5" style="374" customWidth="1"/>
    <col min="6409" max="6409" width="11.796875" style="374" customWidth="1"/>
    <col min="6410" max="6410" width="20.09765625" style="374" customWidth="1"/>
    <col min="6411" max="6411" width="10.5" style="374" customWidth="1"/>
    <col min="6412" max="6656" width="9" style="374"/>
    <col min="6657" max="6657" width="4.5" style="374" customWidth="1"/>
    <col min="6658" max="6658" width="23" style="374" customWidth="1"/>
    <col min="6659" max="6659" width="19.5" style="374" customWidth="1"/>
    <col min="6660" max="6660" width="12.5" style="374" customWidth="1"/>
    <col min="6661" max="6661" width="25.796875" style="374" customWidth="1"/>
    <col min="6662" max="6662" width="7.09765625" style="374" customWidth="1"/>
    <col min="6663" max="6663" width="12.09765625" style="374" customWidth="1"/>
    <col min="6664" max="6664" width="13.5" style="374" customWidth="1"/>
    <col min="6665" max="6665" width="11.796875" style="374" customWidth="1"/>
    <col min="6666" max="6666" width="20.09765625" style="374" customWidth="1"/>
    <col min="6667" max="6667" width="10.5" style="374" customWidth="1"/>
    <col min="6668" max="6912" width="9" style="374"/>
    <col min="6913" max="6913" width="4.5" style="374" customWidth="1"/>
    <col min="6914" max="6914" width="23" style="374" customWidth="1"/>
    <col min="6915" max="6915" width="19.5" style="374" customWidth="1"/>
    <col min="6916" max="6916" width="12.5" style="374" customWidth="1"/>
    <col min="6917" max="6917" width="25.796875" style="374" customWidth="1"/>
    <col min="6918" max="6918" width="7.09765625" style="374" customWidth="1"/>
    <col min="6919" max="6919" width="12.09765625" style="374" customWidth="1"/>
    <col min="6920" max="6920" width="13.5" style="374" customWidth="1"/>
    <col min="6921" max="6921" width="11.796875" style="374" customWidth="1"/>
    <col min="6922" max="6922" width="20.09765625" style="374" customWidth="1"/>
    <col min="6923" max="6923" width="10.5" style="374" customWidth="1"/>
    <col min="6924" max="7168" width="9" style="374"/>
    <col min="7169" max="7169" width="4.5" style="374" customWidth="1"/>
    <col min="7170" max="7170" width="23" style="374" customWidth="1"/>
    <col min="7171" max="7171" width="19.5" style="374" customWidth="1"/>
    <col min="7172" max="7172" width="12.5" style="374" customWidth="1"/>
    <col min="7173" max="7173" width="25.796875" style="374" customWidth="1"/>
    <col min="7174" max="7174" width="7.09765625" style="374" customWidth="1"/>
    <col min="7175" max="7175" width="12.09765625" style="374" customWidth="1"/>
    <col min="7176" max="7176" width="13.5" style="374" customWidth="1"/>
    <col min="7177" max="7177" width="11.796875" style="374" customWidth="1"/>
    <col min="7178" max="7178" width="20.09765625" style="374" customWidth="1"/>
    <col min="7179" max="7179" width="10.5" style="374" customWidth="1"/>
    <col min="7180" max="7424" width="9" style="374"/>
    <col min="7425" max="7425" width="4.5" style="374" customWidth="1"/>
    <col min="7426" max="7426" width="23" style="374" customWidth="1"/>
    <col min="7427" max="7427" width="19.5" style="374" customWidth="1"/>
    <col min="7428" max="7428" width="12.5" style="374" customWidth="1"/>
    <col min="7429" max="7429" width="25.796875" style="374" customWidth="1"/>
    <col min="7430" max="7430" width="7.09765625" style="374" customWidth="1"/>
    <col min="7431" max="7431" width="12.09765625" style="374" customWidth="1"/>
    <col min="7432" max="7432" width="13.5" style="374" customWidth="1"/>
    <col min="7433" max="7433" width="11.796875" style="374" customWidth="1"/>
    <col min="7434" max="7434" width="20.09765625" style="374" customWidth="1"/>
    <col min="7435" max="7435" width="10.5" style="374" customWidth="1"/>
    <col min="7436" max="7680" width="9" style="374"/>
    <col min="7681" max="7681" width="4.5" style="374" customWidth="1"/>
    <col min="7682" max="7682" width="23" style="374" customWidth="1"/>
    <col min="7683" max="7683" width="19.5" style="374" customWidth="1"/>
    <col min="7684" max="7684" width="12.5" style="374" customWidth="1"/>
    <col min="7685" max="7685" width="25.796875" style="374" customWidth="1"/>
    <col min="7686" max="7686" width="7.09765625" style="374" customWidth="1"/>
    <col min="7687" max="7687" width="12.09765625" style="374" customWidth="1"/>
    <col min="7688" max="7688" width="13.5" style="374" customWidth="1"/>
    <col min="7689" max="7689" width="11.796875" style="374" customWidth="1"/>
    <col min="7690" max="7690" width="20.09765625" style="374" customWidth="1"/>
    <col min="7691" max="7691" width="10.5" style="374" customWidth="1"/>
    <col min="7692" max="7936" width="9" style="374"/>
    <col min="7937" max="7937" width="4.5" style="374" customWidth="1"/>
    <col min="7938" max="7938" width="23" style="374" customWidth="1"/>
    <col min="7939" max="7939" width="19.5" style="374" customWidth="1"/>
    <col min="7940" max="7940" width="12.5" style="374" customWidth="1"/>
    <col min="7941" max="7941" width="25.796875" style="374" customWidth="1"/>
    <col min="7942" max="7942" width="7.09765625" style="374" customWidth="1"/>
    <col min="7943" max="7943" width="12.09765625" style="374" customWidth="1"/>
    <col min="7944" max="7944" width="13.5" style="374" customWidth="1"/>
    <col min="7945" max="7945" width="11.796875" style="374" customWidth="1"/>
    <col min="7946" max="7946" width="20.09765625" style="374" customWidth="1"/>
    <col min="7947" max="7947" width="10.5" style="374" customWidth="1"/>
    <col min="7948" max="8192" width="9" style="374"/>
    <col min="8193" max="8193" width="4.5" style="374" customWidth="1"/>
    <col min="8194" max="8194" width="23" style="374" customWidth="1"/>
    <col min="8195" max="8195" width="19.5" style="374" customWidth="1"/>
    <col min="8196" max="8196" width="12.5" style="374" customWidth="1"/>
    <col min="8197" max="8197" width="25.796875" style="374" customWidth="1"/>
    <col min="8198" max="8198" width="7.09765625" style="374" customWidth="1"/>
    <col min="8199" max="8199" width="12.09765625" style="374" customWidth="1"/>
    <col min="8200" max="8200" width="13.5" style="374" customWidth="1"/>
    <col min="8201" max="8201" width="11.796875" style="374" customWidth="1"/>
    <col min="8202" max="8202" width="20.09765625" style="374" customWidth="1"/>
    <col min="8203" max="8203" width="10.5" style="374" customWidth="1"/>
    <col min="8204" max="8448" width="9" style="374"/>
    <col min="8449" max="8449" width="4.5" style="374" customWidth="1"/>
    <col min="8450" max="8450" width="23" style="374" customWidth="1"/>
    <col min="8451" max="8451" width="19.5" style="374" customWidth="1"/>
    <col min="8452" max="8452" width="12.5" style="374" customWidth="1"/>
    <col min="8453" max="8453" width="25.796875" style="374" customWidth="1"/>
    <col min="8454" max="8454" width="7.09765625" style="374" customWidth="1"/>
    <col min="8455" max="8455" width="12.09765625" style="374" customWidth="1"/>
    <col min="8456" max="8456" width="13.5" style="374" customWidth="1"/>
    <col min="8457" max="8457" width="11.796875" style="374" customWidth="1"/>
    <col min="8458" max="8458" width="20.09765625" style="374" customWidth="1"/>
    <col min="8459" max="8459" width="10.5" style="374" customWidth="1"/>
    <col min="8460" max="8704" width="9" style="374"/>
    <col min="8705" max="8705" width="4.5" style="374" customWidth="1"/>
    <col min="8706" max="8706" width="23" style="374" customWidth="1"/>
    <col min="8707" max="8707" width="19.5" style="374" customWidth="1"/>
    <col min="8708" max="8708" width="12.5" style="374" customWidth="1"/>
    <col min="8709" max="8709" width="25.796875" style="374" customWidth="1"/>
    <col min="8710" max="8710" width="7.09765625" style="374" customWidth="1"/>
    <col min="8711" max="8711" width="12.09765625" style="374" customWidth="1"/>
    <col min="8712" max="8712" width="13.5" style="374" customWidth="1"/>
    <col min="8713" max="8713" width="11.796875" style="374" customWidth="1"/>
    <col min="8714" max="8714" width="20.09765625" style="374" customWidth="1"/>
    <col min="8715" max="8715" width="10.5" style="374" customWidth="1"/>
    <col min="8716" max="8960" width="9" style="374"/>
    <col min="8961" max="8961" width="4.5" style="374" customWidth="1"/>
    <col min="8962" max="8962" width="23" style="374" customWidth="1"/>
    <col min="8963" max="8963" width="19.5" style="374" customWidth="1"/>
    <col min="8964" max="8964" width="12.5" style="374" customWidth="1"/>
    <col min="8965" max="8965" width="25.796875" style="374" customWidth="1"/>
    <col min="8966" max="8966" width="7.09765625" style="374" customWidth="1"/>
    <col min="8967" max="8967" width="12.09765625" style="374" customWidth="1"/>
    <col min="8968" max="8968" width="13.5" style="374" customWidth="1"/>
    <col min="8969" max="8969" width="11.796875" style="374" customWidth="1"/>
    <col min="8970" max="8970" width="20.09765625" style="374" customWidth="1"/>
    <col min="8971" max="8971" width="10.5" style="374" customWidth="1"/>
    <col min="8972" max="9216" width="9" style="374"/>
    <col min="9217" max="9217" width="4.5" style="374" customWidth="1"/>
    <col min="9218" max="9218" width="23" style="374" customWidth="1"/>
    <col min="9219" max="9219" width="19.5" style="374" customWidth="1"/>
    <col min="9220" max="9220" width="12.5" style="374" customWidth="1"/>
    <col min="9221" max="9221" width="25.796875" style="374" customWidth="1"/>
    <col min="9222" max="9222" width="7.09765625" style="374" customWidth="1"/>
    <col min="9223" max="9223" width="12.09765625" style="374" customWidth="1"/>
    <col min="9224" max="9224" width="13.5" style="374" customWidth="1"/>
    <col min="9225" max="9225" width="11.796875" style="374" customWidth="1"/>
    <col min="9226" max="9226" width="20.09765625" style="374" customWidth="1"/>
    <col min="9227" max="9227" width="10.5" style="374" customWidth="1"/>
    <col min="9228" max="9472" width="9" style="374"/>
    <col min="9473" max="9473" width="4.5" style="374" customWidth="1"/>
    <col min="9474" max="9474" width="23" style="374" customWidth="1"/>
    <col min="9475" max="9475" width="19.5" style="374" customWidth="1"/>
    <col min="9476" max="9476" width="12.5" style="374" customWidth="1"/>
    <col min="9477" max="9477" width="25.796875" style="374" customWidth="1"/>
    <col min="9478" max="9478" width="7.09765625" style="374" customWidth="1"/>
    <col min="9479" max="9479" width="12.09765625" style="374" customWidth="1"/>
    <col min="9480" max="9480" width="13.5" style="374" customWidth="1"/>
    <col min="9481" max="9481" width="11.796875" style="374" customWidth="1"/>
    <col min="9482" max="9482" width="20.09765625" style="374" customWidth="1"/>
    <col min="9483" max="9483" width="10.5" style="374" customWidth="1"/>
    <col min="9484" max="9728" width="9" style="374"/>
    <col min="9729" max="9729" width="4.5" style="374" customWidth="1"/>
    <col min="9730" max="9730" width="23" style="374" customWidth="1"/>
    <col min="9731" max="9731" width="19.5" style="374" customWidth="1"/>
    <col min="9732" max="9732" width="12.5" style="374" customWidth="1"/>
    <col min="9733" max="9733" width="25.796875" style="374" customWidth="1"/>
    <col min="9734" max="9734" width="7.09765625" style="374" customWidth="1"/>
    <col min="9735" max="9735" width="12.09765625" style="374" customWidth="1"/>
    <col min="9736" max="9736" width="13.5" style="374" customWidth="1"/>
    <col min="9737" max="9737" width="11.796875" style="374" customWidth="1"/>
    <col min="9738" max="9738" width="20.09765625" style="374" customWidth="1"/>
    <col min="9739" max="9739" width="10.5" style="374" customWidth="1"/>
    <col min="9740" max="9984" width="9" style="374"/>
    <col min="9985" max="9985" width="4.5" style="374" customWidth="1"/>
    <col min="9986" max="9986" width="23" style="374" customWidth="1"/>
    <col min="9987" max="9987" width="19.5" style="374" customWidth="1"/>
    <col min="9988" max="9988" width="12.5" style="374" customWidth="1"/>
    <col min="9989" max="9989" width="25.796875" style="374" customWidth="1"/>
    <col min="9990" max="9990" width="7.09765625" style="374" customWidth="1"/>
    <col min="9991" max="9991" width="12.09765625" style="374" customWidth="1"/>
    <col min="9992" max="9992" width="13.5" style="374" customWidth="1"/>
    <col min="9993" max="9993" width="11.796875" style="374" customWidth="1"/>
    <col min="9994" max="9994" width="20.09765625" style="374" customWidth="1"/>
    <col min="9995" max="9995" width="10.5" style="374" customWidth="1"/>
    <col min="9996" max="10240" width="9" style="374"/>
    <col min="10241" max="10241" width="4.5" style="374" customWidth="1"/>
    <col min="10242" max="10242" width="23" style="374" customWidth="1"/>
    <col min="10243" max="10243" width="19.5" style="374" customWidth="1"/>
    <col min="10244" max="10244" width="12.5" style="374" customWidth="1"/>
    <col min="10245" max="10245" width="25.796875" style="374" customWidth="1"/>
    <col min="10246" max="10246" width="7.09765625" style="374" customWidth="1"/>
    <col min="10247" max="10247" width="12.09765625" style="374" customWidth="1"/>
    <col min="10248" max="10248" width="13.5" style="374" customWidth="1"/>
    <col min="10249" max="10249" width="11.796875" style="374" customWidth="1"/>
    <col min="10250" max="10250" width="20.09765625" style="374" customWidth="1"/>
    <col min="10251" max="10251" width="10.5" style="374" customWidth="1"/>
    <col min="10252" max="10496" width="9" style="374"/>
    <col min="10497" max="10497" width="4.5" style="374" customWidth="1"/>
    <col min="10498" max="10498" width="23" style="374" customWidth="1"/>
    <col min="10499" max="10499" width="19.5" style="374" customWidth="1"/>
    <col min="10500" max="10500" width="12.5" style="374" customWidth="1"/>
    <col min="10501" max="10501" width="25.796875" style="374" customWidth="1"/>
    <col min="10502" max="10502" width="7.09765625" style="374" customWidth="1"/>
    <col min="10503" max="10503" width="12.09765625" style="374" customWidth="1"/>
    <col min="10504" max="10504" width="13.5" style="374" customWidth="1"/>
    <col min="10505" max="10505" width="11.796875" style="374" customWidth="1"/>
    <col min="10506" max="10506" width="20.09765625" style="374" customWidth="1"/>
    <col min="10507" max="10507" width="10.5" style="374" customWidth="1"/>
    <col min="10508" max="10752" width="9" style="374"/>
    <col min="10753" max="10753" width="4.5" style="374" customWidth="1"/>
    <col min="10754" max="10754" width="23" style="374" customWidth="1"/>
    <col min="10755" max="10755" width="19.5" style="374" customWidth="1"/>
    <col min="10756" max="10756" width="12.5" style="374" customWidth="1"/>
    <col min="10757" max="10757" width="25.796875" style="374" customWidth="1"/>
    <col min="10758" max="10758" width="7.09765625" style="374" customWidth="1"/>
    <col min="10759" max="10759" width="12.09765625" style="374" customWidth="1"/>
    <col min="10760" max="10760" width="13.5" style="374" customWidth="1"/>
    <col min="10761" max="10761" width="11.796875" style="374" customWidth="1"/>
    <col min="10762" max="10762" width="20.09765625" style="374" customWidth="1"/>
    <col min="10763" max="10763" width="10.5" style="374" customWidth="1"/>
    <col min="10764" max="11008" width="9" style="374"/>
    <col min="11009" max="11009" width="4.5" style="374" customWidth="1"/>
    <col min="11010" max="11010" width="23" style="374" customWidth="1"/>
    <col min="11011" max="11011" width="19.5" style="374" customWidth="1"/>
    <col min="11012" max="11012" width="12.5" style="374" customWidth="1"/>
    <col min="11013" max="11013" width="25.796875" style="374" customWidth="1"/>
    <col min="11014" max="11014" width="7.09765625" style="374" customWidth="1"/>
    <col min="11015" max="11015" width="12.09765625" style="374" customWidth="1"/>
    <col min="11016" max="11016" width="13.5" style="374" customWidth="1"/>
    <col min="11017" max="11017" width="11.796875" style="374" customWidth="1"/>
    <col min="11018" max="11018" width="20.09765625" style="374" customWidth="1"/>
    <col min="11019" max="11019" width="10.5" style="374" customWidth="1"/>
    <col min="11020" max="11264" width="9" style="374"/>
    <col min="11265" max="11265" width="4.5" style="374" customWidth="1"/>
    <col min="11266" max="11266" width="23" style="374" customWidth="1"/>
    <col min="11267" max="11267" width="19.5" style="374" customWidth="1"/>
    <col min="11268" max="11268" width="12.5" style="374" customWidth="1"/>
    <col min="11269" max="11269" width="25.796875" style="374" customWidth="1"/>
    <col min="11270" max="11270" width="7.09765625" style="374" customWidth="1"/>
    <col min="11271" max="11271" width="12.09765625" style="374" customWidth="1"/>
    <col min="11272" max="11272" width="13.5" style="374" customWidth="1"/>
    <col min="11273" max="11273" width="11.796875" style="374" customWidth="1"/>
    <col min="11274" max="11274" width="20.09765625" style="374" customWidth="1"/>
    <col min="11275" max="11275" width="10.5" style="374" customWidth="1"/>
    <col min="11276" max="11520" width="9" style="374"/>
    <col min="11521" max="11521" width="4.5" style="374" customWidth="1"/>
    <col min="11522" max="11522" width="23" style="374" customWidth="1"/>
    <col min="11523" max="11523" width="19.5" style="374" customWidth="1"/>
    <col min="11524" max="11524" width="12.5" style="374" customWidth="1"/>
    <col min="11525" max="11525" width="25.796875" style="374" customWidth="1"/>
    <col min="11526" max="11526" width="7.09765625" style="374" customWidth="1"/>
    <col min="11527" max="11527" width="12.09765625" style="374" customWidth="1"/>
    <col min="11528" max="11528" width="13.5" style="374" customWidth="1"/>
    <col min="11529" max="11529" width="11.796875" style="374" customWidth="1"/>
    <col min="11530" max="11530" width="20.09765625" style="374" customWidth="1"/>
    <col min="11531" max="11531" width="10.5" style="374" customWidth="1"/>
    <col min="11532" max="11776" width="9" style="374"/>
    <col min="11777" max="11777" width="4.5" style="374" customWidth="1"/>
    <col min="11778" max="11778" width="23" style="374" customWidth="1"/>
    <col min="11779" max="11779" width="19.5" style="374" customWidth="1"/>
    <col min="11780" max="11780" width="12.5" style="374" customWidth="1"/>
    <col min="11781" max="11781" width="25.796875" style="374" customWidth="1"/>
    <col min="11782" max="11782" width="7.09765625" style="374" customWidth="1"/>
    <col min="11783" max="11783" width="12.09765625" style="374" customWidth="1"/>
    <col min="11784" max="11784" width="13.5" style="374" customWidth="1"/>
    <col min="11785" max="11785" width="11.796875" style="374" customWidth="1"/>
    <col min="11786" max="11786" width="20.09765625" style="374" customWidth="1"/>
    <col min="11787" max="11787" width="10.5" style="374" customWidth="1"/>
    <col min="11788" max="12032" width="9" style="374"/>
    <col min="12033" max="12033" width="4.5" style="374" customWidth="1"/>
    <col min="12034" max="12034" width="23" style="374" customWidth="1"/>
    <col min="12035" max="12035" width="19.5" style="374" customWidth="1"/>
    <col min="12036" max="12036" width="12.5" style="374" customWidth="1"/>
    <col min="12037" max="12037" width="25.796875" style="374" customWidth="1"/>
    <col min="12038" max="12038" width="7.09765625" style="374" customWidth="1"/>
    <col min="12039" max="12039" width="12.09765625" style="374" customWidth="1"/>
    <col min="12040" max="12040" width="13.5" style="374" customWidth="1"/>
    <col min="12041" max="12041" width="11.796875" style="374" customWidth="1"/>
    <col min="12042" max="12042" width="20.09765625" style="374" customWidth="1"/>
    <col min="12043" max="12043" width="10.5" style="374" customWidth="1"/>
    <col min="12044" max="12288" width="9" style="374"/>
    <col min="12289" max="12289" width="4.5" style="374" customWidth="1"/>
    <col min="12290" max="12290" width="23" style="374" customWidth="1"/>
    <col min="12291" max="12291" width="19.5" style="374" customWidth="1"/>
    <col min="12292" max="12292" width="12.5" style="374" customWidth="1"/>
    <col min="12293" max="12293" width="25.796875" style="374" customWidth="1"/>
    <col min="12294" max="12294" width="7.09765625" style="374" customWidth="1"/>
    <col min="12295" max="12295" width="12.09765625" style="374" customWidth="1"/>
    <col min="12296" max="12296" width="13.5" style="374" customWidth="1"/>
    <col min="12297" max="12297" width="11.796875" style="374" customWidth="1"/>
    <col min="12298" max="12298" width="20.09765625" style="374" customWidth="1"/>
    <col min="12299" max="12299" width="10.5" style="374" customWidth="1"/>
    <col min="12300" max="12544" width="9" style="374"/>
    <col min="12545" max="12545" width="4.5" style="374" customWidth="1"/>
    <col min="12546" max="12546" width="23" style="374" customWidth="1"/>
    <col min="12547" max="12547" width="19.5" style="374" customWidth="1"/>
    <col min="12548" max="12548" width="12.5" style="374" customWidth="1"/>
    <col min="12549" max="12549" width="25.796875" style="374" customWidth="1"/>
    <col min="12550" max="12550" width="7.09765625" style="374" customWidth="1"/>
    <col min="12551" max="12551" width="12.09765625" style="374" customWidth="1"/>
    <col min="12552" max="12552" width="13.5" style="374" customWidth="1"/>
    <col min="12553" max="12553" width="11.796875" style="374" customWidth="1"/>
    <col min="12554" max="12554" width="20.09765625" style="374" customWidth="1"/>
    <col min="12555" max="12555" width="10.5" style="374" customWidth="1"/>
    <col min="12556" max="12800" width="9" style="374"/>
    <col min="12801" max="12801" width="4.5" style="374" customWidth="1"/>
    <col min="12802" max="12802" width="23" style="374" customWidth="1"/>
    <col min="12803" max="12803" width="19.5" style="374" customWidth="1"/>
    <col min="12804" max="12804" width="12.5" style="374" customWidth="1"/>
    <col min="12805" max="12805" width="25.796875" style="374" customWidth="1"/>
    <col min="12806" max="12806" width="7.09765625" style="374" customWidth="1"/>
    <col min="12807" max="12807" width="12.09765625" style="374" customWidth="1"/>
    <col min="12808" max="12808" width="13.5" style="374" customWidth="1"/>
    <col min="12809" max="12809" width="11.796875" style="374" customWidth="1"/>
    <col min="12810" max="12810" width="20.09765625" style="374" customWidth="1"/>
    <col min="12811" max="12811" width="10.5" style="374" customWidth="1"/>
    <col min="12812" max="13056" width="9" style="374"/>
    <col min="13057" max="13057" width="4.5" style="374" customWidth="1"/>
    <col min="13058" max="13058" width="23" style="374" customWidth="1"/>
    <col min="13059" max="13059" width="19.5" style="374" customWidth="1"/>
    <col min="13060" max="13060" width="12.5" style="374" customWidth="1"/>
    <col min="13061" max="13061" width="25.796875" style="374" customWidth="1"/>
    <col min="13062" max="13062" width="7.09765625" style="374" customWidth="1"/>
    <col min="13063" max="13063" width="12.09765625" style="374" customWidth="1"/>
    <col min="13064" max="13064" width="13.5" style="374" customWidth="1"/>
    <col min="13065" max="13065" width="11.796875" style="374" customWidth="1"/>
    <col min="13066" max="13066" width="20.09765625" style="374" customWidth="1"/>
    <col min="13067" max="13067" width="10.5" style="374" customWidth="1"/>
    <col min="13068" max="13312" width="9" style="374"/>
    <col min="13313" max="13313" width="4.5" style="374" customWidth="1"/>
    <col min="13314" max="13314" width="23" style="374" customWidth="1"/>
    <col min="13315" max="13315" width="19.5" style="374" customWidth="1"/>
    <col min="13316" max="13316" width="12.5" style="374" customWidth="1"/>
    <col min="13317" max="13317" width="25.796875" style="374" customWidth="1"/>
    <col min="13318" max="13318" width="7.09765625" style="374" customWidth="1"/>
    <col min="13319" max="13319" width="12.09765625" style="374" customWidth="1"/>
    <col min="13320" max="13320" width="13.5" style="374" customWidth="1"/>
    <col min="13321" max="13321" width="11.796875" style="374" customWidth="1"/>
    <col min="13322" max="13322" width="20.09765625" style="374" customWidth="1"/>
    <col min="13323" max="13323" width="10.5" style="374" customWidth="1"/>
    <col min="13324" max="13568" width="9" style="374"/>
    <col min="13569" max="13569" width="4.5" style="374" customWidth="1"/>
    <col min="13570" max="13570" width="23" style="374" customWidth="1"/>
    <col min="13571" max="13571" width="19.5" style="374" customWidth="1"/>
    <col min="13572" max="13572" width="12.5" style="374" customWidth="1"/>
    <col min="13573" max="13573" width="25.796875" style="374" customWidth="1"/>
    <col min="13574" max="13574" width="7.09765625" style="374" customWidth="1"/>
    <col min="13575" max="13575" width="12.09765625" style="374" customWidth="1"/>
    <col min="13576" max="13576" width="13.5" style="374" customWidth="1"/>
    <col min="13577" max="13577" width="11.796875" style="374" customWidth="1"/>
    <col min="13578" max="13578" width="20.09765625" style="374" customWidth="1"/>
    <col min="13579" max="13579" width="10.5" style="374" customWidth="1"/>
    <col min="13580" max="13824" width="9" style="374"/>
    <col min="13825" max="13825" width="4.5" style="374" customWidth="1"/>
    <col min="13826" max="13826" width="23" style="374" customWidth="1"/>
    <col min="13827" max="13827" width="19.5" style="374" customWidth="1"/>
    <col min="13828" max="13828" width="12.5" style="374" customWidth="1"/>
    <col min="13829" max="13829" width="25.796875" style="374" customWidth="1"/>
    <col min="13830" max="13830" width="7.09765625" style="374" customWidth="1"/>
    <col min="13831" max="13831" width="12.09765625" style="374" customWidth="1"/>
    <col min="13832" max="13832" width="13.5" style="374" customWidth="1"/>
    <col min="13833" max="13833" width="11.796875" style="374" customWidth="1"/>
    <col min="13834" max="13834" width="20.09765625" style="374" customWidth="1"/>
    <col min="13835" max="13835" width="10.5" style="374" customWidth="1"/>
    <col min="13836" max="14080" width="9" style="374"/>
    <col min="14081" max="14081" width="4.5" style="374" customWidth="1"/>
    <col min="14082" max="14082" width="23" style="374" customWidth="1"/>
    <col min="14083" max="14083" width="19.5" style="374" customWidth="1"/>
    <col min="14084" max="14084" width="12.5" style="374" customWidth="1"/>
    <col min="14085" max="14085" width="25.796875" style="374" customWidth="1"/>
    <col min="14086" max="14086" width="7.09765625" style="374" customWidth="1"/>
    <col min="14087" max="14087" width="12.09765625" style="374" customWidth="1"/>
    <col min="14088" max="14088" width="13.5" style="374" customWidth="1"/>
    <col min="14089" max="14089" width="11.796875" style="374" customWidth="1"/>
    <col min="14090" max="14090" width="20.09765625" style="374" customWidth="1"/>
    <col min="14091" max="14091" width="10.5" style="374" customWidth="1"/>
    <col min="14092" max="14336" width="9" style="374"/>
    <col min="14337" max="14337" width="4.5" style="374" customWidth="1"/>
    <col min="14338" max="14338" width="23" style="374" customWidth="1"/>
    <col min="14339" max="14339" width="19.5" style="374" customWidth="1"/>
    <col min="14340" max="14340" width="12.5" style="374" customWidth="1"/>
    <col min="14341" max="14341" width="25.796875" style="374" customWidth="1"/>
    <col min="14342" max="14342" width="7.09765625" style="374" customWidth="1"/>
    <col min="14343" max="14343" width="12.09765625" style="374" customWidth="1"/>
    <col min="14344" max="14344" width="13.5" style="374" customWidth="1"/>
    <col min="14345" max="14345" width="11.796875" style="374" customWidth="1"/>
    <col min="14346" max="14346" width="20.09765625" style="374" customWidth="1"/>
    <col min="14347" max="14347" width="10.5" style="374" customWidth="1"/>
    <col min="14348" max="14592" width="9" style="374"/>
    <col min="14593" max="14593" width="4.5" style="374" customWidth="1"/>
    <col min="14594" max="14594" width="23" style="374" customWidth="1"/>
    <col min="14595" max="14595" width="19.5" style="374" customWidth="1"/>
    <col min="14596" max="14596" width="12.5" style="374" customWidth="1"/>
    <col min="14597" max="14597" width="25.796875" style="374" customWidth="1"/>
    <col min="14598" max="14598" width="7.09765625" style="374" customWidth="1"/>
    <col min="14599" max="14599" width="12.09765625" style="374" customWidth="1"/>
    <col min="14600" max="14600" width="13.5" style="374" customWidth="1"/>
    <col min="14601" max="14601" width="11.796875" style="374" customWidth="1"/>
    <col min="14602" max="14602" width="20.09765625" style="374" customWidth="1"/>
    <col min="14603" max="14603" width="10.5" style="374" customWidth="1"/>
    <col min="14604" max="14848" width="9" style="374"/>
    <col min="14849" max="14849" width="4.5" style="374" customWidth="1"/>
    <col min="14850" max="14850" width="23" style="374" customWidth="1"/>
    <col min="14851" max="14851" width="19.5" style="374" customWidth="1"/>
    <col min="14852" max="14852" width="12.5" style="374" customWidth="1"/>
    <col min="14853" max="14853" width="25.796875" style="374" customWidth="1"/>
    <col min="14854" max="14854" width="7.09765625" style="374" customWidth="1"/>
    <col min="14855" max="14855" width="12.09765625" style="374" customWidth="1"/>
    <col min="14856" max="14856" width="13.5" style="374" customWidth="1"/>
    <col min="14857" max="14857" width="11.796875" style="374" customWidth="1"/>
    <col min="14858" max="14858" width="20.09765625" style="374" customWidth="1"/>
    <col min="14859" max="14859" width="10.5" style="374" customWidth="1"/>
    <col min="14860" max="15104" width="9" style="374"/>
    <col min="15105" max="15105" width="4.5" style="374" customWidth="1"/>
    <col min="15106" max="15106" width="23" style="374" customWidth="1"/>
    <col min="15107" max="15107" width="19.5" style="374" customWidth="1"/>
    <col min="15108" max="15108" width="12.5" style="374" customWidth="1"/>
    <col min="15109" max="15109" width="25.796875" style="374" customWidth="1"/>
    <col min="15110" max="15110" width="7.09765625" style="374" customWidth="1"/>
    <col min="15111" max="15111" width="12.09765625" style="374" customWidth="1"/>
    <col min="15112" max="15112" width="13.5" style="374" customWidth="1"/>
    <col min="15113" max="15113" width="11.796875" style="374" customWidth="1"/>
    <col min="15114" max="15114" width="20.09765625" style="374" customWidth="1"/>
    <col min="15115" max="15115" width="10.5" style="374" customWidth="1"/>
    <col min="15116" max="15360" width="9" style="374"/>
    <col min="15361" max="15361" width="4.5" style="374" customWidth="1"/>
    <col min="15362" max="15362" width="23" style="374" customWidth="1"/>
    <col min="15363" max="15363" width="19.5" style="374" customWidth="1"/>
    <col min="15364" max="15364" width="12.5" style="374" customWidth="1"/>
    <col min="15365" max="15365" width="25.796875" style="374" customWidth="1"/>
    <col min="15366" max="15366" width="7.09765625" style="374" customWidth="1"/>
    <col min="15367" max="15367" width="12.09765625" style="374" customWidth="1"/>
    <col min="15368" max="15368" width="13.5" style="374" customWidth="1"/>
    <col min="15369" max="15369" width="11.796875" style="374" customWidth="1"/>
    <col min="15370" max="15370" width="20.09765625" style="374" customWidth="1"/>
    <col min="15371" max="15371" width="10.5" style="374" customWidth="1"/>
    <col min="15372" max="15616" width="9" style="374"/>
    <col min="15617" max="15617" width="4.5" style="374" customWidth="1"/>
    <col min="15618" max="15618" width="23" style="374" customWidth="1"/>
    <col min="15619" max="15619" width="19.5" style="374" customWidth="1"/>
    <col min="15620" max="15620" width="12.5" style="374" customWidth="1"/>
    <col min="15621" max="15621" width="25.796875" style="374" customWidth="1"/>
    <col min="15622" max="15622" width="7.09765625" style="374" customWidth="1"/>
    <col min="15623" max="15623" width="12.09765625" style="374" customWidth="1"/>
    <col min="15624" max="15624" width="13.5" style="374" customWidth="1"/>
    <col min="15625" max="15625" width="11.796875" style="374" customWidth="1"/>
    <col min="15626" max="15626" width="20.09765625" style="374" customWidth="1"/>
    <col min="15627" max="15627" width="10.5" style="374" customWidth="1"/>
    <col min="15628" max="15872" width="9" style="374"/>
    <col min="15873" max="15873" width="4.5" style="374" customWidth="1"/>
    <col min="15874" max="15874" width="23" style="374" customWidth="1"/>
    <col min="15875" max="15875" width="19.5" style="374" customWidth="1"/>
    <col min="15876" max="15876" width="12.5" style="374" customWidth="1"/>
    <col min="15877" max="15877" width="25.796875" style="374" customWidth="1"/>
    <col min="15878" max="15878" width="7.09765625" style="374" customWidth="1"/>
    <col min="15879" max="15879" width="12.09765625" style="374" customWidth="1"/>
    <col min="15880" max="15880" width="13.5" style="374" customWidth="1"/>
    <col min="15881" max="15881" width="11.796875" style="374" customWidth="1"/>
    <col min="15882" max="15882" width="20.09765625" style="374" customWidth="1"/>
    <col min="15883" max="15883" width="10.5" style="374" customWidth="1"/>
    <col min="15884" max="16128" width="9" style="374"/>
    <col min="16129" max="16129" width="4.5" style="374" customWidth="1"/>
    <col min="16130" max="16130" width="23" style="374" customWidth="1"/>
    <col min="16131" max="16131" width="19.5" style="374" customWidth="1"/>
    <col min="16132" max="16132" width="12.5" style="374" customWidth="1"/>
    <col min="16133" max="16133" width="25.796875" style="374" customWidth="1"/>
    <col min="16134" max="16134" width="7.09765625" style="374" customWidth="1"/>
    <col min="16135" max="16135" width="12.09765625" style="374" customWidth="1"/>
    <col min="16136" max="16136" width="13.5" style="374" customWidth="1"/>
    <col min="16137" max="16137" width="11.796875" style="374" customWidth="1"/>
    <col min="16138" max="16138" width="20.09765625" style="374" customWidth="1"/>
    <col min="16139" max="16139" width="10.5" style="374" customWidth="1"/>
    <col min="16140" max="16384" width="9" style="374"/>
  </cols>
  <sheetData>
    <row r="1" spans="1:11" s="301" customFormat="1" ht="15.6">
      <c r="A1" s="555"/>
      <c r="B1" s="555"/>
      <c r="C1" s="555"/>
      <c r="D1" s="297"/>
      <c r="E1" s="298"/>
      <c r="F1" s="299"/>
      <c r="G1" s="299"/>
      <c r="H1" s="299"/>
      <c r="I1" s="300"/>
      <c r="J1" s="556" t="s">
        <v>1130</v>
      </c>
      <c r="K1" s="556"/>
    </row>
    <row r="2" spans="1:11" s="301" customFormat="1" ht="15.6">
      <c r="A2" s="557" t="s">
        <v>1131</v>
      </c>
      <c r="B2" s="557"/>
      <c r="C2" s="557"/>
      <c r="D2" s="557"/>
      <c r="E2" s="557"/>
      <c r="F2" s="557"/>
      <c r="G2" s="557"/>
      <c r="H2" s="557"/>
      <c r="I2" s="557"/>
      <c r="J2" s="557"/>
      <c r="K2" s="557"/>
    </row>
    <row r="3" spans="1:11" s="301" customFormat="1" ht="15.6">
      <c r="A3" s="558" t="s">
        <v>1132</v>
      </c>
      <c r="B3" s="558"/>
      <c r="C3" s="558"/>
      <c r="D3" s="558"/>
      <c r="E3" s="558"/>
      <c r="F3" s="558"/>
      <c r="G3" s="558"/>
      <c r="H3" s="558"/>
      <c r="I3" s="558"/>
      <c r="J3" s="558"/>
      <c r="K3" s="558"/>
    </row>
    <row r="5" spans="1:11" s="305" customFormat="1" ht="22.8">
      <c r="A5" s="302" t="s">
        <v>3</v>
      </c>
      <c r="B5" s="303" t="s">
        <v>1133</v>
      </c>
      <c r="C5" s="303" t="s">
        <v>1134</v>
      </c>
      <c r="D5" s="302" t="s">
        <v>1135</v>
      </c>
      <c r="E5" s="303" t="s">
        <v>1136</v>
      </c>
      <c r="F5" s="303" t="s">
        <v>1137</v>
      </c>
      <c r="G5" s="303" t="s">
        <v>1138</v>
      </c>
      <c r="H5" s="303" t="s">
        <v>1139</v>
      </c>
      <c r="I5" s="303" t="s">
        <v>1140</v>
      </c>
      <c r="J5" s="303" t="s">
        <v>1141</v>
      </c>
      <c r="K5" s="304" t="s">
        <v>1</v>
      </c>
    </row>
    <row r="6" spans="1:11" s="305" customFormat="1" ht="12">
      <c r="A6" s="302" t="s">
        <v>4</v>
      </c>
      <c r="B6" s="306" t="s">
        <v>9</v>
      </c>
      <c r="C6" s="303"/>
      <c r="D6" s="302"/>
      <c r="E6" s="303"/>
      <c r="F6" s="303"/>
      <c r="G6" s="303"/>
      <c r="H6" s="303"/>
      <c r="I6" s="303"/>
      <c r="J6" s="303"/>
      <c r="K6" s="304"/>
    </row>
    <row r="7" spans="1:11" s="305" customFormat="1" ht="24">
      <c r="A7" s="307">
        <v>1</v>
      </c>
      <c r="B7" s="308" t="s">
        <v>1142</v>
      </c>
      <c r="C7" s="309" t="s">
        <v>590</v>
      </c>
      <c r="D7" s="310" t="s">
        <v>1143</v>
      </c>
      <c r="E7" s="309" t="s">
        <v>1144</v>
      </c>
      <c r="F7" s="310" t="s">
        <v>1145</v>
      </c>
      <c r="G7" s="307">
        <v>7000</v>
      </c>
      <c r="H7" s="307">
        <v>29772</v>
      </c>
      <c r="I7" s="311">
        <f t="shared" ref="I7:I26" si="0">G7-H7</f>
        <v>-22772</v>
      </c>
      <c r="J7" s="312"/>
      <c r="K7" s="313"/>
    </row>
    <row r="8" spans="1:11" s="305" customFormat="1" ht="24">
      <c r="A8" s="307">
        <v>2</v>
      </c>
      <c r="B8" s="308" t="s">
        <v>1146</v>
      </c>
      <c r="C8" s="314" t="s">
        <v>1147</v>
      </c>
      <c r="D8" s="315" t="s">
        <v>1148</v>
      </c>
      <c r="E8" s="314" t="s">
        <v>1149</v>
      </c>
      <c r="F8" s="316" t="s">
        <v>1145</v>
      </c>
      <c r="G8" s="317">
        <v>143510</v>
      </c>
      <c r="H8" s="317">
        <v>139510</v>
      </c>
      <c r="I8" s="317">
        <f t="shared" si="0"/>
        <v>4000</v>
      </c>
      <c r="J8" s="314"/>
      <c r="K8" s="317"/>
    </row>
    <row r="9" spans="1:11" s="305" customFormat="1" ht="12">
      <c r="A9" s="307">
        <v>3</v>
      </c>
      <c r="B9" s="308"/>
      <c r="C9" s="314" t="s">
        <v>1150</v>
      </c>
      <c r="D9" s="315" t="s">
        <v>1151</v>
      </c>
      <c r="E9" s="314" t="s">
        <v>1152</v>
      </c>
      <c r="F9" s="316" t="s">
        <v>1145</v>
      </c>
      <c r="G9" s="317">
        <v>35646.879999999997</v>
      </c>
      <c r="H9" s="317">
        <v>41515</v>
      </c>
      <c r="I9" s="317">
        <f t="shared" si="0"/>
        <v>-5868.1200000000026</v>
      </c>
      <c r="J9" s="314"/>
      <c r="K9" s="317"/>
    </row>
    <row r="10" spans="1:11" s="305" customFormat="1" ht="24">
      <c r="A10" s="318">
        <v>4</v>
      </c>
      <c r="B10" s="308" t="s">
        <v>1153</v>
      </c>
      <c r="C10" s="319" t="s">
        <v>1154</v>
      </c>
      <c r="D10" s="319">
        <v>4900284351</v>
      </c>
      <c r="E10" s="319" t="s">
        <v>1155</v>
      </c>
      <c r="F10" s="319" t="s">
        <v>1145</v>
      </c>
      <c r="G10" s="320">
        <v>16000</v>
      </c>
      <c r="H10" s="321">
        <v>67540</v>
      </c>
      <c r="I10" s="311">
        <f t="shared" si="0"/>
        <v>-51540</v>
      </c>
      <c r="J10" s="319"/>
      <c r="K10" s="313"/>
    </row>
    <row r="11" spans="1:11" s="305" customFormat="1" ht="24">
      <c r="A11" s="542">
        <v>5</v>
      </c>
      <c r="B11" s="547" t="s">
        <v>1156</v>
      </c>
      <c r="C11" s="319" t="s">
        <v>1157</v>
      </c>
      <c r="D11" s="319">
        <v>4900219105</v>
      </c>
      <c r="E11" s="319" t="s">
        <v>1158</v>
      </c>
      <c r="F11" s="319" t="s">
        <v>1145</v>
      </c>
      <c r="G11" s="322">
        <v>30</v>
      </c>
      <c r="H11" s="319">
        <v>0</v>
      </c>
      <c r="I11" s="311">
        <f t="shared" si="0"/>
        <v>30</v>
      </c>
      <c r="J11" s="319"/>
      <c r="K11" s="313"/>
    </row>
    <row r="12" spans="1:11" s="305" customFormat="1" ht="24">
      <c r="A12" s="542"/>
      <c r="B12" s="547"/>
      <c r="C12" s="319"/>
      <c r="D12" s="319"/>
      <c r="E12" s="319" t="s">
        <v>1144</v>
      </c>
      <c r="F12" s="319"/>
      <c r="G12" s="320">
        <v>74470</v>
      </c>
      <c r="H12" s="319">
        <v>0</v>
      </c>
      <c r="I12" s="311">
        <f t="shared" si="0"/>
        <v>74470</v>
      </c>
      <c r="J12" s="319"/>
      <c r="K12" s="313"/>
    </row>
    <row r="13" spans="1:11" s="305" customFormat="1" ht="12">
      <c r="A13" s="542"/>
      <c r="B13" s="547"/>
      <c r="C13" s="319"/>
      <c r="D13" s="319"/>
      <c r="E13" s="323" t="s">
        <v>1159</v>
      </c>
      <c r="F13" s="319"/>
      <c r="G13" s="324">
        <v>74500</v>
      </c>
      <c r="H13" s="325">
        <v>87200</v>
      </c>
      <c r="I13" s="311">
        <f t="shared" si="0"/>
        <v>-12700</v>
      </c>
      <c r="J13" s="319"/>
      <c r="K13" s="313"/>
    </row>
    <row r="14" spans="1:11" s="305" customFormat="1" ht="36">
      <c r="A14" s="542">
        <v>6</v>
      </c>
      <c r="B14" s="547" t="s">
        <v>1156</v>
      </c>
      <c r="C14" s="319" t="s">
        <v>1160</v>
      </c>
      <c r="D14" s="319">
        <v>4900241083</v>
      </c>
      <c r="E14" s="319" t="s">
        <v>1158</v>
      </c>
      <c r="F14" s="319" t="s">
        <v>1145</v>
      </c>
      <c r="G14" s="320">
        <v>272250</v>
      </c>
      <c r="H14" s="321">
        <v>213192</v>
      </c>
      <c r="I14" s="311">
        <f t="shared" si="0"/>
        <v>59058</v>
      </c>
      <c r="J14" s="319"/>
      <c r="K14" s="313"/>
    </row>
    <row r="15" spans="1:11" s="305" customFormat="1" ht="12">
      <c r="A15" s="542"/>
      <c r="B15" s="547"/>
      <c r="C15" s="319"/>
      <c r="D15" s="319"/>
      <c r="E15" s="319" t="s">
        <v>1161</v>
      </c>
      <c r="F15" s="319" t="s">
        <v>1162</v>
      </c>
      <c r="G15" s="320">
        <v>34968</v>
      </c>
      <c r="H15" s="321">
        <v>34968</v>
      </c>
      <c r="I15" s="311">
        <f t="shared" si="0"/>
        <v>0</v>
      </c>
      <c r="J15" s="319"/>
      <c r="K15" s="313"/>
    </row>
    <row r="16" spans="1:11" s="305" customFormat="1" ht="12">
      <c r="A16" s="542"/>
      <c r="B16" s="547"/>
      <c r="C16" s="319"/>
      <c r="D16" s="319"/>
      <c r="E16" s="323" t="s">
        <v>1159</v>
      </c>
      <c r="F16" s="319"/>
      <c r="G16" s="324">
        <v>202046</v>
      </c>
      <c r="H16" s="325">
        <v>248160</v>
      </c>
      <c r="I16" s="311">
        <f t="shared" si="0"/>
        <v>-46114</v>
      </c>
      <c r="J16" s="319"/>
      <c r="K16" s="313"/>
    </row>
    <row r="17" spans="1:11" s="305" customFormat="1" ht="48">
      <c r="A17" s="318">
        <v>7</v>
      </c>
      <c r="B17" s="326"/>
      <c r="C17" s="319" t="s">
        <v>1163</v>
      </c>
      <c r="D17" s="319">
        <v>4900641469</v>
      </c>
      <c r="E17" s="319" t="s">
        <v>1164</v>
      </c>
      <c r="F17" s="319" t="s">
        <v>1145</v>
      </c>
      <c r="G17" s="320">
        <v>57344</v>
      </c>
      <c r="H17" s="321">
        <v>53301</v>
      </c>
      <c r="I17" s="311">
        <f t="shared" si="0"/>
        <v>4043</v>
      </c>
      <c r="J17" s="319"/>
      <c r="K17" s="313"/>
    </row>
    <row r="18" spans="1:11" s="305" customFormat="1" ht="12">
      <c r="A18" s="542">
        <v>8</v>
      </c>
      <c r="B18" s="547" t="s">
        <v>1156</v>
      </c>
      <c r="C18" s="545" t="s">
        <v>1165</v>
      </c>
      <c r="D18" s="545">
        <v>4900761942</v>
      </c>
      <c r="E18" s="319" t="s">
        <v>1166</v>
      </c>
      <c r="F18" s="545" t="s">
        <v>1145</v>
      </c>
      <c r="G18" s="320">
        <v>5208</v>
      </c>
      <c r="H18" s="319"/>
      <c r="I18" s="311">
        <f t="shared" si="0"/>
        <v>5208</v>
      </c>
      <c r="J18" s="319"/>
      <c r="K18" s="313"/>
    </row>
    <row r="19" spans="1:11" s="305" customFormat="1" ht="24">
      <c r="A19" s="542"/>
      <c r="B19" s="547"/>
      <c r="C19" s="545"/>
      <c r="D19" s="545"/>
      <c r="E19" s="319" t="s">
        <v>1144</v>
      </c>
      <c r="F19" s="545"/>
      <c r="G19" s="320">
        <v>26474</v>
      </c>
      <c r="H19" s="319"/>
      <c r="I19" s="311">
        <f t="shared" si="0"/>
        <v>26474</v>
      </c>
      <c r="J19" s="319"/>
      <c r="K19" s="313"/>
    </row>
    <row r="20" spans="1:11" s="305" customFormat="1" ht="24">
      <c r="A20" s="542"/>
      <c r="B20" s="547"/>
      <c r="C20" s="545"/>
      <c r="D20" s="545"/>
      <c r="E20" s="319" t="s">
        <v>1158</v>
      </c>
      <c r="F20" s="545"/>
      <c r="G20" s="320">
        <v>9177</v>
      </c>
      <c r="H20" s="319"/>
      <c r="I20" s="311">
        <f t="shared" si="0"/>
        <v>9177</v>
      </c>
      <c r="J20" s="319"/>
      <c r="K20" s="313"/>
    </row>
    <row r="21" spans="1:11" s="305" customFormat="1" ht="12">
      <c r="A21" s="542"/>
      <c r="B21" s="547"/>
      <c r="C21" s="545"/>
      <c r="D21" s="545"/>
      <c r="E21" s="323" t="s">
        <v>1159</v>
      </c>
      <c r="F21" s="545"/>
      <c r="G21" s="324">
        <v>40859</v>
      </c>
      <c r="H21" s="325">
        <v>49039</v>
      </c>
      <c r="I21" s="311">
        <f t="shared" si="0"/>
        <v>-8180</v>
      </c>
      <c r="J21" s="319"/>
      <c r="K21" s="313"/>
    </row>
    <row r="22" spans="1:11" s="305" customFormat="1" ht="36">
      <c r="A22" s="318">
        <v>9</v>
      </c>
      <c r="B22" s="309" t="s">
        <v>1156</v>
      </c>
      <c r="C22" s="319" t="s">
        <v>1167</v>
      </c>
      <c r="D22" s="319">
        <v>4900771443</v>
      </c>
      <c r="E22" s="319" t="s">
        <v>1168</v>
      </c>
      <c r="F22" s="319" t="s">
        <v>1145</v>
      </c>
      <c r="G22" s="320">
        <v>4045</v>
      </c>
      <c r="H22" s="321">
        <v>3670</v>
      </c>
      <c r="I22" s="311">
        <f t="shared" si="0"/>
        <v>375</v>
      </c>
      <c r="J22" s="319"/>
      <c r="K22" s="313"/>
    </row>
    <row r="23" spans="1:11" s="305" customFormat="1" ht="24">
      <c r="A23" s="318">
        <v>10</v>
      </c>
      <c r="B23" s="308" t="s">
        <v>1169</v>
      </c>
      <c r="C23" s="304" t="s">
        <v>1170</v>
      </c>
      <c r="D23" s="327">
        <v>4900232353</v>
      </c>
      <c r="E23" s="313" t="s">
        <v>1171</v>
      </c>
      <c r="F23" s="319" t="s">
        <v>1145</v>
      </c>
      <c r="G23" s="328">
        <v>4167</v>
      </c>
      <c r="H23" s="328">
        <v>5167</v>
      </c>
      <c r="I23" s="311">
        <f t="shared" si="0"/>
        <v>-1000</v>
      </c>
      <c r="J23" s="304"/>
      <c r="K23" s="313"/>
    </row>
    <row r="24" spans="1:11" s="305" customFormat="1" ht="24">
      <c r="A24" s="318">
        <v>11</v>
      </c>
      <c r="B24" s="309" t="s">
        <v>1156</v>
      </c>
      <c r="C24" s="304" t="s">
        <v>1172</v>
      </c>
      <c r="D24" s="327">
        <v>4900249646</v>
      </c>
      <c r="E24" s="313" t="s">
        <v>1173</v>
      </c>
      <c r="F24" s="319" t="s">
        <v>1145</v>
      </c>
      <c r="G24" s="328">
        <v>46946</v>
      </c>
      <c r="H24" s="328">
        <v>22156</v>
      </c>
      <c r="I24" s="311">
        <f t="shared" si="0"/>
        <v>24790</v>
      </c>
      <c r="J24" s="304"/>
      <c r="K24" s="313"/>
    </row>
    <row r="25" spans="1:11" s="305" customFormat="1" ht="24">
      <c r="A25" s="318">
        <v>12</v>
      </c>
      <c r="B25" s="309" t="s">
        <v>1156</v>
      </c>
      <c r="C25" s="304" t="s">
        <v>1174</v>
      </c>
      <c r="D25" s="327">
        <v>4900237143</v>
      </c>
      <c r="E25" s="313" t="s">
        <v>1175</v>
      </c>
      <c r="F25" s="319" t="s">
        <v>1145</v>
      </c>
      <c r="G25" s="328">
        <v>280590</v>
      </c>
      <c r="H25" s="328">
        <v>225778</v>
      </c>
      <c r="I25" s="311">
        <f t="shared" si="0"/>
        <v>54812</v>
      </c>
      <c r="J25" s="304"/>
      <c r="K25" s="313"/>
    </row>
    <row r="26" spans="1:11" s="305" customFormat="1" ht="48">
      <c r="A26" s="318">
        <v>13</v>
      </c>
      <c r="B26" s="309" t="s">
        <v>1156</v>
      </c>
      <c r="C26" s="304" t="s">
        <v>1176</v>
      </c>
      <c r="D26" s="327" t="s">
        <v>1177</v>
      </c>
      <c r="E26" s="313" t="s">
        <v>1178</v>
      </c>
      <c r="F26" s="328"/>
      <c r="G26" s="328">
        <v>18200</v>
      </c>
      <c r="H26" s="328">
        <v>16350</v>
      </c>
      <c r="I26" s="311">
        <f t="shared" si="0"/>
        <v>1850</v>
      </c>
      <c r="J26" s="304"/>
      <c r="K26" s="313"/>
    </row>
    <row r="27" spans="1:11" s="305" customFormat="1" ht="24">
      <c r="A27" s="318">
        <v>14</v>
      </c>
      <c r="B27" s="308" t="s">
        <v>1179</v>
      </c>
      <c r="C27" s="329" t="s">
        <v>1180</v>
      </c>
      <c r="D27" s="330">
        <v>4900809168</v>
      </c>
      <c r="E27" s="314" t="s">
        <v>1144</v>
      </c>
      <c r="F27" s="331" t="s">
        <v>1145</v>
      </c>
      <c r="G27" s="332">
        <v>65000</v>
      </c>
      <c r="H27" s="321">
        <v>44683</v>
      </c>
      <c r="I27" s="311">
        <v>20317</v>
      </c>
      <c r="J27" s="319"/>
      <c r="K27" s="313"/>
    </row>
    <row r="28" spans="1:11" s="305" customFormat="1" ht="24">
      <c r="A28" s="318">
        <v>15</v>
      </c>
      <c r="B28" s="309"/>
      <c r="C28" s="329" t="s">
        <v>1181</v>
      </c>
      <c r="D28" s="330">
        <v>4900796328</v>
      </c>
      <c r="E28" s="314" t="s">
        <v>1144</v>
      </c>
      <c r="F28" s="331" t="s">
        <v>1145</v>
      </c>
      <c r="G28" s="332">
        <v>675</v>
      </c>
      <c r="H28" s="321">
        <v>450</v>
      </c>
      <c r="I28" s="311">
        <v>225</v>
      </c>
      <c r="J28" s="319"/>
      <c r="K28" s="313"/>
    </row>
    <row r="29" spans="1:11" s="305" customFormat="1" ht="24">
      <c r="A29" s="318">
        <v>16</v>
      </c>
      <c r="B29" s="309"/>
      <c r="C29" s="329" t="s">
        <v>1182</v>
      </c>
      <c r="D29" s="330">
        <v>4900681077</v>
      </c>
      <c r="E29" s="314" t="s">
        <v>1183</v>
      </c>
      <c r="F29" s="331" t="s">
        <v>1145</v>
      </c>
      <c r="G29" s="332">
        <v>46327</v>
      </c>
      <c r="H29" s="321">
        <v>36276</v>
      </c>
      <c r="I29" s="311">
        <v>10051</v>
      </c>
      <c r="J29" s="319"/>
      <c r="K29" s="313"/>
    </row>
    <row r="30" spans="1:11" s="305" customFormat="1" ht="24">
      <c r="A30" s="318">
        <v>17</v>
      </c>
      <c r="B30" s="309"/>
      <c r="C30" s="329" t="s">
        <v>1184</v>
      </c>
      <c r="D30" s="330">
        <v>4900597925</v>
      </c>
      <c r="E30" s="314" t="s">
        <v>1144</v>
      </c>
      <c r="F30" s="331" t="s">
        <v>1145</v>
      </c>
      <c r="G30" s="332">
        <v>74908</v>
      </c>
      <c r="H30" s="321">
        <v>74990</v>
      </c>
      <c r="I30" s="311">
        <v>-82</v>
      </c>
      <c r="J30" s="319"/>
      <c r="K30" s="313"/>
    </row>
    <row r="31" spans="1:11" s="305" customFormat="1" ht="24">
      <c r="A31" s="318">
        <v>18</v>
      </c>
      <c r="B31" s="309"/>
      <c r="C31" s="329" t="s">
        <v>1185</v>
      </c>
      <c r="D31" s="330">
        <v>4900517013</v>
      </c>
      <c r="E31" s="314" t="s">
        <v>1144</v>
      </c>
      <c r="F31" s="331" t="s">
        <v>1145</v>
      </c>
      <c r="G31" s="332">
        <v>54872</v>
      </c>
      <c r="H31" s="321">
        <v>58470</v>
      </c>
      <c r="I31" s="311">
        <v>-3598</v>
      </c>
      <c r="J31" s="319"/>
      <c r="K31" s="313"/>
    </row>
    <row r="32" spans="1:11" s="305" customFormat="1" ht="12">
      <c r="A32" s="542">
        <v>19</v>
      </c>
      <c r="B32" s="547"/>
      <c r="C32" s="549" t="s">
        <v>1186</v>
      </c>
      <c r="D32" s="550">
        <v>4900276167</v>
      </c>
      <c r="E32" s="314" t="s">
        <v>1187</v>
      </c>
      <c r="F32" s="331" t="s">
        <v>1145</v>
      </c>
      <c r="G32" s="332">
        <v>17023.400000000001</v>
      </c>
      <c r="H32" s="325"/>
      <c r="I32" s="311"/>
      <c r="J32" s="319"/>
      <c r="K32" s="313"/>
    </row>
    <row r="33" spans="1:11" s="305" customFormat="1" ht="12">
      <c r="A33" s="542"/>
      <c r="B33" s="547"/>
      <c r="C33" s="549"/>
      <c r="D33" s="550"/>
      <c r="E33" s="314" t="s">
        <v>1187</v>
      </c>
      <c r="F33" s="331" t="s">
        <v>1145</v>
      </c>
      <c r="G33" s="332">
        <v>2935.9</v>
      </c>
      <c r="H33" s="325"/>
      <c r="I33" s="311"/>
      <c r="J33" s="333"/>
      <c r="K33" s="313"/>
    </row>
    <row r="34" spans="1:11" s="305" customFormat="1" ht="12">
      <c r="A34" s="542"/>
      <c r="B34" s="547"/>
      <c r="C34" s="549"/>
      <c r="D34" s="550"/>
      <c r="E34" s="314" t="s">
        <v>1187</v>
      </c>
      <c r="F34" s="331" t="s">
        <v>1145</v>
      </c>
      <c r="G34" s="332">
        <v>7854.4</v>
      </c>
      <c r="H34" s="325"/>
      <c r="I34" s="311"/>
      <c r="J34" s="333"/>
      <c r="K34" s="313"/>
    </row>
    <row r="35" spans="1:11" s="305" customFormat="1" ht="12">
      <c r="A35" s="542"/>
      <c r="B35" s="547"/>
      <c r="C35" s="549"/>
      <c r="D35" s="550"/>
      <c r="E35" s="314" t="s">
        <v>1187</v>
      </c>
      <c r="F35" s="331" t="s">
        <v>1145</v>
      </c>
      <c r="G35" s="332">
        <v>400</v>
      </c>
      <c r="H35" s="325"/>
      <c r="I35" s="311"/>
      <c r="J35" s="333"/>
      <c r="K35" s="313"/>
    </row>
    <row r="36" spans="1:11" s="305" customFormat="1" ht="12">
      <c r="A36" s="542"/>
      <c r="B36" s="547"/>
      <c r="C36" s="549"/>
      <c r="D36" s="550"/>
      <c r="E36" s="314" t="s">
        <v>1187</v>
      </c>
      <c r="F36" s="331" t="s">
        <v>1145</v>
      </c>
      <c r="G36" s="332">
        <v>18719.8</v>
      </c>
      <c r="H36" s="325"/>
      <c r="I36" s="311"/>
      <c r="J36" s="333"/>
      <c r="K36" s="313"/>
    </row>
    <row r="37" spans="1:11" s="305" customFormat="1" ht="12">
      <c r="A37" s="542"/>
      <c r="B37" s="547"/>
      <c r="C37" s="549"/>
      <c r="D37" s="550"/>
      <c r="E37" s="314" t="s">
        <v>1187</v>
      </c>
      <c r="F37" s="331" t="s">
        <v>1145</v>
      </c>
      <c r="G37" s="332">
        <v>6922</v>
      </c>
      <c r="H37" s="325"/>
      <c r="I37" s="311"/>
      <c r="J37" s="333"/>
      <c r="K37" s="313"/>
    </row>
    <row r="38" spans="1:11" s="305" customFormat="1" ht="12">
      <c r="A38" s="542"/>
      <c r="B38" s="547"/>
      <c r="C38" s="549"/>
      <c r="D38" s="550"/>
      <c r="E38" s="314" t="s">
        <v>1187</v>
      </c>
      <c r="F38" s="331" t="s">
        <v>1145</v>
      </c>
      <c r="G38" s="332">
        <v>16794.5</v>
      </c>
      <c r="H38" s="311"/>
      <c r="I38" s="311"/>
      <c r="J38" s="333"/>
      <c r="K38" s="313"/>
    </row>
    <row r="39" spans="1:11" s="305" customFormat="1" ht="12">
      <c r="A39" s="542"/>
      <c r="B39" s="547"/>
      <c r="C39" s="549"/>
      <c r="D39" s="550"/>
      <c r="E39" s="314" t="s">
        <v>1187</v>
      </c>
      <c r="F39" s="331" t="s">
        <v>1145</v>
      </c>
      <c r="G39" s="332">
        <v>15389.9</v>
      </c>
      <c r="H39" s="311"/>
      <c r="I39" s="311"/>
      <c r="J39" s="333"/>
      <c r="K39" s="313"/>
    </row>
    <row r="40" spans="1:11" s="305" customFormat="1" ht="12">
      <c r="A40" s="542"/>
      <c r="B40" s="547"/>
      <c r="C40" s="549"/>
      <c r="D40" s="550"/>
      <c r="E40" s="314" t="s">
        <v>1187</v>
      </c>
      <c r="F40" s="331" t="s">
        <v>1145</v>
      </c>
      <c r="G40" s="332">
        <v>14436.2</v>
      </c>
      <c r="H40" s="311"/>
      <c r="I40" s="311"/>
      <c r="J40" s="333"/>
      <c r="K40" s="313"/>
    </row>
    <row r="41" spans="1:11" s="305" customFormat="1" ht="12">
      <c r="A41" s="542"/>
      <c r="B41" s="547"/>
      <c r="C41" s="549"/>
      <c r="D41" s="550"/>
      <c r="E41" s="334" t="s">
        <v>460</v>
      </c>
      <c r="F41" s="331"/>
      <c r="G41" s="335">
        <v>100476.09999999999</v>
      </c>
      <c r="H41" s="336">
        <v>69995</v>
      </c>
      <c r="I41" s="311">
        <v>30481.099999999991</v>
      </c>
      <c r="J41" s="319"/>
      <c r="K41" s="313"/>
    </row>
    <row r="42" spans="1:11" s="305" customFormat="1" ht="24">
      <c r="A42" s="318">
        <v>20</v>
      </c>
      <c r="B42" s="309"/>
      <c r="C42" s="329" t="s">
        <v>1188</v>
      </c>
      <c r="D42" s="330">
        <v>4900251010</v>
      </c>
      <c r="E42" s="314" t="s">
        <v>1144</v>
      </c>
      <c r="F42" s="331" t="s">
        <v>1145</v>
      </c>
      <c r="G42" s="332">
        <v>51810</v>
      </c>
      <c r="H42" s="311">
        <v>55110</v>
      </c>
      <c r="I42" s="311">
        <v>-3300</v>
      </c>
      <c r="J42" s="319"/>
      <c r="K42" s="313"/>
    </row>
    <row r="43" spans="1:11" s="305" customFormat="1" ht="24">
      <c r="A43" s="318">
        <v>21</v>
      </c>
      <c r="B43" s="309"/>
      <c r="C43" s="329" t="s">
        <v>1189</v>
      </c>
      <c r="D43" s="330">
        <v>4900246123</v>
      </c>
      <c r="E43" s="314" t="s">
        <v>1144</v>
      </c>
      <c r="F43" s="331" t="s">
        <v>1145</v>
      </c>
      <c r="G43" s="332">
        <v>103900</v>
      </c>
      <c r="H43" s="320">
        <v>84850</v>
      </c>
      <c r="I43" s="311">
        <v>19050</v>
      </c>
      <c r="J43" s="319"/>
      <c r="K43" s="313"/>
    </row>
    <row r="44" spans="1:11" s="305" customFormat="1" ht="24">
      <c r="A44" s="318">
        <v>22</v>
      </c>
      <c r="B44" s="309"/>
      <c r="C44" s="329" t="s">
        <v>1190</v>
      </c>
      <c r="D44" s="330">
        <v>4900236245</v>
      </c>
      <c r="E44" s="314" t="s">
        <v>1144</v>
      </c>
      <c r="F44" s="331" t="s">
        <v>1145</v>
      </c>
      <c r="G44" s="332">
        <v>95780</v>
      </c>
      <c r="H44" s="328">
        <v>82667</v>
      </c>
      <c r="I44" s="311">
        <v>13113</v>
      </c>
      <c r="J44" s="319"/>
      <c r="K44" s="313"/>
    </row>
    <row r="45" spans="1:11" s="305" customFormat="1" ht="24">
      <c r="A45" s="542">
        <v>23</v>
      </c>
      <c r="B45" s="547"/>
      <c r="C45" s="549" t="s">
        <v>1191</v>
      </c>
      <c r="D45" s="550">
        <v>4900229907</v>
      </c>
      <c r="E45" s="314" t="s">
        <v>1144</v>
      </c>
      <c r="F45" s="331" t="s">
        <v>1145</v>
      </c>
      <c r="G45" s="332">
        <v>96930.5</v>
      </c>
      <c r="H45" s="328"/>
      <c r="I45" s="311"/>
      <c r="J45" s="319"/>
      <c r="K45" s="313"/>
    </row>
    <row r="46" spans="1:11" s="305" customFormat="1" ht="12">
      <c r="A46" s="542"/>
      <c r="B46" s="547"/>
      <c r="C46" s="549"/>
      <c r="D46" s="550"/>
      <c r="E46" s="314" t="s">
        <v>1192</v>
      </c>
      <c r="F46" s="331" t="s">
        <v>1145</v>
      </c>
      <c r="G46" s="332">
        <v>4158.3</v>
      </c>
      <c r="H46" s="328"/>
      <c r="I46" s="311"/>
      <c r="J46" s="319"/>
      <c r="K46" s="313"/>
    </row>
    <row r="47" spans="1:11" s="305" customFormat="1" ht="12">
      <c r="A47" s="542"/>
      <c r="B47" s="547"/>
      <c r="C47" s="549"/>
      <c r="D47" s="550"/>
      <c r="E47" s="334" t="s">
        <v>460</v>
      </c>
      <c r="F47" s="331"/>
      <c r="G47" s="335">
        <v>101088.8</v>
      </c>
      <c r="H47" s="337">
        <v>101677</v>
      </c>
      <c r="I47" s="311">
        <v>-588.19999999999709</v>
      </c>
      <c r="J47" s="319"/>
      <c r="K47" s="313"/>
    </row>
    <row r="48" spans="1:11" s="305" customFormat="1" ht="24">
      <c r="A48" s="318">
        <v>24</v>
      </c>
      <c r="B48" s="309"/>
      <c r="C48" s="329" t="s">
        <v>1193</v>
      </c>
      <c r="D48" s="330">
        <v>4900228533</v>
      </c>
      <c r="E48" s="314" t="s">
        <v>1144</v>
      </c>
      <c r="F48" s="331" t="s">
        <v>1145</v>
      </c>
      <c r="G48" s="332">
        <v>102238</v>
      </c>
      <c r="H48" s="332">
        <v>91238</v>
      </c>
      <c r="I48" s="311">
        <v>11000</v>
      </c>
      <c r="J48" s="319"/>
      <c r="K48" s="313"/>
    </row>
    <row r="49" spans="1:11" s="305" customFormat="1" ht="24">
      <c r="A49" s="318">
        <v>25</v>
      </c>
      <c r="B49" s="309"/>
      <c r="C49" s="329" t="s">
        <v>1194</v>
      </c>
      <c r="D49" s="330">
        <v>4900228036</v>
      </c>
      <c r="E49" s="314" t="s">
        <v>1144</v>
      </c>
      <c r="F49" s="331" t="s">
        <v>1145</v>
      </c>
      <c r="G49" s="332">
        <v>106250</v>
      </c>
      <c r="H49" s="332">
        <v>105501</v>
      </c>
      <c r="I49" s="311">
        <v>749</v>
      </c>
      <c r="J49" s="319"/>
      <c r="K49" s="313"/>
    </row>
    <row r="50" spans="1:11" s="305" customFormat="1" ht="12">
      <c r="A50" s="542">
        <v>26</v>
      </c>
      <c r="B50" s="554"/>
      <c r="C50" s="549" t="s">
        <v>1195</v>
      </c>
      <c r="D50" s="550">
        <v>4900223951</v>
      </c>
      <c r="E50" s="314" t="s">
        <v>1183</v>
      </c>
      <c r="F50" s="331" t="s">
        <v>1145</v>
      </c>
      <c r="G50" s="332">
        <v>1959</v>
      </c>
      <c r="H50" s="332"/>
      <c r="I50" s="327"/>
      <c r="J50" s="304"/>
      <c r="K50" s="313"/>
    </row>
    <row r="51" spans="1:11" s="305" customFormat="1" ht="12">
      <c r="A51" s="542"/>
      <c r="B51" s="554"/>
      <c r="C51" s="549"/>
      <c r="D51" s="550"/>
      <c r="E51" s="314" t="s">
        <v>1192</v>
      </c>
      <c r="F51" s="331" t="s">
        <v>1145</v>
      </c>
      <c r="G51" s="332">
        <v>8086</v>
      </c>
      <c r="H51" s="332"/>
      <c r="I51" s="327"/>
      <c r="J51" s="304"/>
      <c r="K51" s="313"/>
    </row>
    <row r="52" spans="1:11" s="305" customFormat="1" ht="12">
      <c r="A52" s="542"/>
      <c r="B52" s="554"/>
      <c r="C52" s="549"/>
      <c r="D52" s="550"/>
      <c r="E52" s="314" t="s">
        <v>1166</v>
      </c>
      <c r="F52" s="331" t="s">
        <v>1145</v>
      </c>
      <c r="G52" s="332">
        <v>28507</v>
      </c>
      <c r="H52" s="332"/>
      <c r="I52" s="327"/>
      <c r="J52" s="304"/>
      <c r="K52" s="313"/>
    </row>
    <row r="53" spans="1:11" s="305" customFormat="1" ht="12">
      <c r="A53" s="542"/>
      <c r="B53" s="554"/>
      <c r="C53" s="549"/>
      <c r="D53" s="550"/>
      <c r="E53" s="314" t="s">
        <v>1166</v>
      </c>
      <c r="F53" s="331" t="s">
        <v>1145</v>
      </c>
      <c r="G53" s="332">
        <v>630</v>
      </c>
      <c r="H53" s="332"/>
      <c r="I53" s="327"/>
      <c r="J53" s="304"/>
      <c r="K53" s="313"/>
    </row>
    <row r="54" spans="1:11" s="305" customFormat="1" ht="12">
      <c r="A54" s="542"/>
      <c r="B54" s="554"/>
      <c r="C54" s="549"/>
      <c r="D54" s="550"/>
      <c r="E54" s="314" t="s">
        <v>1166</v>
      </c>
      <c r="F54" s="331" t="s">
        <v>1145</v>
      </c>
      <c r="G54" s="332">
        <v>330</v>
      </c>
      <c r="H54" s="332"/>
      <c r="I54" s="327"/>
      <c r="J54" s="304"/>
      <c r="K54" s="313"/>
    </row>
    <row r="55" spans="1:11" s="305" customFormat="1" ht="12">
      <c r="A55" s="542"/>
      <c r="B55" s="554"/>
      <c r="C55" s="549"/>
      <c r="D55" s="550"/>
      <c r="E55" s="314" t="s">
        <v>1166</v>
      </c>
      <c r="F55" s="331" t="s">
        <v>1145</v>
      </c>
      <c r="G55" s="332">
        <v>2788</v>
      </c>
      <c r="H55" s="332"/>
      <c r="I55" s="327"/>
      <c r="J55" s="304"/>
      <c r="K55" s="313"/>
    </row>
    <row r="56" spans="1:11" s="305" customFormat="1" ht="24">
      <c r="A56" s="542"/>
      <c r="B56" s="554"/>
      <c r="C56" s="549"/>
      <c r="D56" s="550"/>
      <c r="E56" s="314" t="s">
        <v>1144</v>
      </c>
      <c r="F56" s="331" t="s">
        <v>1145</v>
      </c>
      <c r="G56" s="332">
        <v>72580</v>
      </c>
      <c r="H56" s="332"/>
      <c r="I56" s="327"/>
      <c r="J56" s="304"/>
      <c r="K56" s="313"/>
    </row>
    <row r="57" spans="1:11" s="305" customFormat="1" ht="24">
      <c r="A57" s="542"/>
      <c r="B57" s="554"/>
      <c r="C57" s="549"/>
      <c r="D57" s="550"/>
      <c r="E57" s="314" t="s">
        <v>1158</v>
      </c>
      <c r="F57" s="331" t="s">
        <v>1145</v>
      </c>
      <c r="G57" s="332">
        <v>43700</v>
      </c>
      <c r="H57" s="332"/>
      <c r="I57" s="327"/>
      <c r="J57" s="304"/>
      <c r="K57" s="313"/>
    </row>
    <row r="58" spans="1:11" s="305" customFormat="1" ht="12">
      <c r="A58" s="542"/>
      <c r="B58" s="554"/>
      <c r="C58" s="549"/>
      <c r="D58" s="550"/>
      <c r="E58" s="335" t="s">
        <v>460</v>
      </c>
      <c r="F58" s="338"/>
      <c r="G58" s="339">
        <v>158580</v>
      </c>
      <c r="H58" s="335">
        <v>160580</v>
      </c>
      <c r="I58" s="327"/>
      <c r="J58" s="319"/>
      <c r="K58" s="313"/>
    </row>
    <row r="59" spans="1:11" s="305" customFormat="1" ht="12">
      <c r="A59" s="340" t="s">
        <v>5</v>
      </c>
      <c r="B59" s="341" t="s">
        <v>69</v>
      </c>
      <c r="C59" s="341"/>
      <c r="D59" s="310"/>
      <c r="E59" s="309"/>
      <c r="F59" s="310"/>
      <c r="G59" s="307"/>
      <c r="H59" s="307"/>
      <c r="I59" s="311">
        <f t="shared" ref="I59:I75" si="1">G59-H59</f>
        <v>0</v>
      </c>
      <c r="J59" s="312"/>
      <c r="K59" s="313"/>
    </row>
    <row r="60" spans="1:11" s="305" customFormat="1" ht="24">
      <c r="A60" s="307">
        <v>1</v>
      </c>
      <c r="B60" s="308" t="s">
        <v>1196</v>
      </c>
      <c r="C60" s="309" t="s">
        <v>107</v>
      </c>
      <c r="D60" s="310">
        <v>4900101738</v>
      </c>
      <c r="E60" s="309" t="s">
        <v>1175</v>
      </c>
      <c r="F60" s="310" t="s">
        <v>1145</v>
      </c>
      <c r="G60" s="307">
        <v>6774917</v>
      </c>
      <c r="H60" s="307">
        <v>6439363</v>
      </c>
      <c r="I60" s="311">
        <f t="shared" si="1"/>
        <v>335554</v>
      </c>
      <c r="J60" s="551" t="s">
        <v>1197</v>
      </c>
      <c r="K60" s="313"/>
    </row>
    <row r="61" spans="1:11" s="305" customFormat="1" ht="12">
      <c r="A61" s="307"/>
      <c r="B61" s="308"/>
      <c r="C61" s="309"/>
      <c r="D61" s="310"/>
      <c r="E61" s="309" t="s">
        <v>1198</v>
      </c>
      <c r="F61" s="319" t="s">
        <v>1145</v>
      </c>
      <c r="G61" s="307">
        <v>1729959</v>
      </c>
      <c r="H61" s="307">
        <v>5802015</v>
      </c>
      <c r="I61" s="311">
        <f t="shared" si="1"/>
        <v>-4072056</v>
      </c>
      <c r="J61" s="551"/>
      <c r="K61" s="313"/>
    </row>
    <row r="62" spans="1:11" s="305" customFormat="1" ht="12">
      <c r="A62" s="307"/>
      <c r="B62" s="308"/>
      <c r="C62" s="309"/>
      <c r="D62" s="310"/>
      <c r="E62" s="342" t="s">
        <v>1159</v>
      </c>
      <c r="F62" s="343"/>
      <c r="G62" s="340">
        <v>8504876</v>
      </c>
      <c r="H62" s="340">
        <v>12241378</v>
      </c>
      <c r="I62" s="336">
        <f t="shared" si="1"/>
        <v>-3736502</v>
      </c>
      <c r="J62" s="551"/>
      <c r="K62" s="313"/>
    </row>
    <row r="63" spans="1:11" s="305" customFormat="1" ht="36">
      <c r="A63" s="307">
        <v>2</v>
      </c>
      <c r="B63" s="308" t="s">
        <v>1142</v>
      </c>
      <c r="C63" s="309" t="s">
        <v>1199</v>
      </c>
      <c r="D63" s="310" t="s">
        <v>1200</v>
      </c>
      <c r="E63" s="309" t="s">
        <v>1201</v>
      </c>
      <c r="F63" s="310" t="s">
        <v>1145</v>
      </c>
      <c r="G63" s="307">
        <v>3399</v>
      </c>
      <c r="H63" s="307">
        <v>3402</v>
      </c>
      <c r="I63" s="311">
        <f t="shared" si="1"/>
        <v>-3</v>
      </c>
      <c r="J63" s="312"/>
      <c r="K63" s="313"/>
    </row>
    <row r="64" spans="1:11" s="305" customFormat="1" ht="36">
      <c r="A64" s="318">
        <v>3</v>
      </c>
      <c r="B64" s="308" t="s">
        <v>1153</v>
      </c>
      <c r="C64" s="319" t="s">
        <v>1160</v>
      </c>
      <c r="D64" s="319">
        <v>4900241083</v>
      </c>
      <c r="E64" s="319" t="s">
        <v>1158</v>
      </c>
      <c r="F64" s="319" t="s">
        <v>1145</v>
      </c>
      <c r="G64" s="328">
        <v>2772</v>
      </c>
      <c r="H64" s="319">
        <v>0</v>
      </c>
      <c r="I64" s="311">
        <f t="shared" si="1"/>
        <v>2772</v>
      </c>
      <c r="J64" s="312"/>
      <c r="K64" s="313"/>
    </row>
    <row r="65" spans="1:11" s="305" customFormat="1" ht="48">
      <c r="A65" s="318">
        <v>4</v>
      </c>
      <c r="B65" s="319" t="s">
        <v>1156</v>
      </c>
      <c r="C65" s="319" t="s">
        <v>1163</v>
      </c>
      <c r="D65" s="319">
        <v>4900641469</v>
      </c>
      <c r="E65" s="319" t="s">
        <v>1164</v>
      </c>
      <c r="F65" s="319" t="s">
        <v>1145</v>
      </c>
      <c r="G65" s="320">
        <v>62440</v>
      </c>
      <c r="H65" s="321">
        <v>90446</v>
      </c>
      <c r="I65" s="311">
        <f t="shared" si="1"/>
        <v>-28006</v>
      </c>
      <c r="J65" s="312"/>
      <c r="K65" s="313"/>
    </row>
    <row r="66" spans="1:11" s="305" customFormat="1" ht="36">
      <c r="A66" s="318">
        <v>5</v>
      </c>
      <c r="B66" s="319" t="s">
        <v>1156</v>
      </c>
      <c r="C66" s="319" t="s">
        <v>1167</v>
      </c>
      <c r="D66" s="319">
        <v>4900771443</v>
      </c>
      <c r="E66" s="323" t="s">
        <v>1168</v>
      </c>
      <c r="F66" s="319" t="s">
        <v>1145</v>
      </c>
      <c r="G66" s="320">
        <v>4100</v>
      </c>
      <c r="H66" s="321">
        <v>4371</v>
      </c>
      <c r="I66" s="311">
        <f t="shared" si="1"/>
        <v>-271</v>
      </c>
      <c r="J66" s="312"/>
      <c r="K66" s="313"/>
    </row>
    <row r="67" spans="1:11" s="305" customFormat="1" ht="24">
      <c r="A67" s="318">
        <v>6</v>
      </c>
      <c r="B67" s="319" t="s">
        <v>1156</v>
      </c>
      <c r="C67" s="319" t="s">
        <v>1202</v>
      </c>
      <c r="D67" s="319">
        <v>4900282636</v>
      </c>
      <c r="E67" s="319" t="s">
        <v>1144</v>
      </c>
      <c r="F67" s="319" t="s">
        <v>1145</v>
      </c>
      <c r="G67" s="328">
        <v>50211</v>
      </c>
      <c r="H67" s="321">
        <v>49871</v>
      </c>
      <c r="I67" s="311">
        <f t="shared" si="1"/>
        <v>340</v>
      </c>
      <c r="J67" s="312"/>
      <c r="K67" s="313"/>
    </row>
    <row r="68" spans="1:11" s="305" customFormat="1" ht="24">
      <c r="A68" s="318">
        <v>7</v>
      </c>
      <c r="B68" s="319" t="s">
        <v>1156</v>
      </c>
      <c r="C68" s="319" t="s">
        <v>1154</v>
      </c>
      <c r="D68" s="319">
        <v>4900284351</v>
      </c>
      <c r="E68" s="319" t="s">
        <v>1155</v>
      </c>
      <c r="F68" s="319" t="s">
        <v>1145</v>
      </c>
      <c r="G68" s="328">
        <v>4550</v>
      </c>
      <c r="H68" s="321">
        <v>3000</v>
      </c>
      <c r="I68" s="311">
        <f t="shared" si="1"/>
        <v>1550</v>
      </c>
      <c r="J68" s="312"/>
      <c r="K68" s="313"/>
    </row>
    <row r="69" spans="1:11" s="305" customFormat="1" ht="24">
      <c r="A69" s="542">
        <v>8</v>
      </c>
      <c r="B69" s="545" t="s">
        <v>1156</v>
      </c>
      <c r="C69" s="545" t="s">
        <v>1157</v>
      </c>
      <c r="D69" s="545">
        <v>4900219105</v>
      </c>
      <c r="E69" s="319" t="s">
        <v>1158</v>
      </c>
      <c r="F69" s="319" t="s">
        <v>1145</v>
      </c>
      <c r="G69" s="328">
        <v>9783</v>
      </c>
      <c r="H69" s="319"/>
      <c r="I69" s="311">
        <f t="shared" si="1"/>
        <v>9783</v>
      </c>
      <c r="J69" s="312"/>
      <c r="K69" s="313"/>
    </row>
    <row r="70" spans="1:11" s="305" customFormat="1" ht="24">
      <c r="A70" s="542"/>
      <c r="B70" s="545"/>
      <c r="C70" s="545"/>
      <c r="D70" s="545"/>
      <c r="E70" s="319" t="s">
        <v>1144</v>
      </c>
      <c r="F70" s="319" t="s">
        <v>1145</v>
      </c>
      <c r="G70" s="328">
        <v>99980</v>
      </c>
      <c r="H70" s="319"/>
      <c r="I70" s="311">
        <f t="shared" si="1"/>
        <v>99980</v>
      </c>
      <c r="J70" s="319"/>
      <c r="K70" s="313"/>
    </row>
    <row r="71" spans="1:11" s="305" customFormat="1" ht="12">
      <c r="A71" s="542"/>
      <c r="B71" s="545"/>
      <c r="C71" s="545"/>
      <c r="D71" s="545"/>
      <c r="E71" s="323" t="s">
        <v>1159</v>
      </c>
      <c r="F71" s="319" t="s">
        <v>1145</v>
      </c>
      <c r="G71" s="337">
        <v>109763</v>
      </c>
      <c r="H71" s="325">
        <v>100200</v>
      </c>
      <c r="I71" s="311">
        <f t="shared" si="1"/>
        <v>9563</v>
      </c>
      <c r="J71" s="312"/>
      <c r="K71" s="313"/>
    </row>
    <row r="72" spans="1:11" s="305" customFormat="1" ht="48">
      <c r="A72" s="318">
        <v>9</v>
      </c>
      <c r="B72" s="308" t="s">
        <v>1169</v>
      </c>
      <c r="C72" s="304" t="s">
        <v>1203</v>
      </c>
      <c r="D72" s="327" t="s">
        <v>95</v>
      </c>
      <c r="E72" s="313" t="s">
        <v>1204</v>
      </c>
      <c r="F72" s="319" t="s">
        <v>1145</v>
      </c>
      <c r="G72" s="328">
        <v>14964</v>
      </c>
      <c r="H72" s="328">
        <v>14835</v>
      </c>
      <c r="I72" s="328">
        <f t="shared" si="1"/>
        <v>129</v>
      </c>
      <c r="J72" s="327"/>
      <c r="K72" s="313"/>
    </row>
    <row r="73" spans="1:11" s="305" customFormat="1" ht="24">
      <c r="A73" s="318">
        <v>10</v>
      </c>
      <c r="B73" s="319"/>
      <c r="C73" s="304" t="s">
        <v>1170</v>
      </c>
      <c r="D73" s="327">
        <v>4900232353</v>
      </c>
      <c r="E73" s="313" t="s">
        <v>1204</v>
      </c>
      <c r="F73" s="319" t="s">
        <v>1145</v>
      </c>
      <c r="G73" s="328">
        <v>6200</v>
      </c>
      <c r="H73" s="328">
        <v>7000</v>
      </c>
      <c r="I73" s="328">
        <f t="shared" si="1"/>
        <v>-800</v>
      </c>
      <c r="J73" s="327"/>
      <c r="K73" s="313"/>
    </row>
    <row r="74" spans="1:11" s="305" customFormat="1" ht="24">
      <c r="A74" s="318">
        <v>11</v>
      </c>
      <c r="B74" s="319"/>
      <c r="C74" s="304" t="s">
        <v>1172</v>
      </c>
      <c r="D74" s="327">
        <v>4900249646</v>
      </c>
      <c r="E74" s="313" t="s">
        <v>1204</v>
      </c>
      <c r="F74" s="319" t="s">
        <v>1145</v>
      </c>
      <c r="G74" s="328">
        <v>41157</v>
      </c>
      <c r="H74" s="328">
        <v>22380</v>
      </c>
      <c r="I74" s="328">
        <f t="shared" si="1"/>
        <v>18777</v>
      </c>
      <c r="J74" s="327"/>
      <c r="K74" s="313"/>
    </row>
    <row r="75" spans="1:11" s="305" customFormat="1" ht="24">
      <c r="A75" s="318">
        <v>12</v>
      </c>
      <c r="B75" s="319"/>
      <c r="C75" s="304" t="s">
        <v>1174</v>
      </c>
      <c r="D75" s="327">
        <v>4900237143</v>
      </c>
      <c r="E75" s="313" t="s">
        <v>1198</v>
      </c>
      <c r="F75" s="328"/>
      <c r="G75" s="328">
        <v>265846</v>
      </c>
      <c r="H75" s="328">
        <v>265756</v>
      </c>
      <c r="I75" s="328">
        <f t="shared" si="1"/>
        <v>90</v>
      </c>
      <c r="J75" s="327"/>
      <c r="K75" s="313"/>
    </row>
    <row r="76" spans="1:11" s="305" customFormat="1" ht="24">
      <c r="A76" s="318">
        <v>13</v>
      </c>
      <c r="B76" s="308" t="s">
        <v>1179</v>
      </c>
      <c r="C76" s="344" t="s">
        <v>1205</v>
      </c>
      <c r="D76" s="345" t="s">
        <v>1206</v>
      </c>
      <c r="E76" s="346" t="s">
        <v>1144</v>
      </c>
      <c r="F76" s="347" t="s">
        <v>1145</v>
      </c>
      <c r="G76" s="348">
        <v>95660</v>
      </c>
      <c r="H76" s="349">
        <v>95600</v>
      </c>
      <c r="I76" s="349">
        <v>60</v>
      </c>
      <c r="J76" s="319"/>
      <c r="K76" s="313"/>
    </row>
    <row r="77" spans="1:11" s="305" customFormat="1" ht="24">
      <c r="A77" s="318">
        <v>14</v>
      </c>
      <c r="B77" s="319"/>
      <c r="C77" s="344" t="s">
        <v>1184</v>
      </c>
      <c r="D77" s="350">
        <v>4900597925</v>
      </c>
      <c r="E77" s="346" t="s">
        <v>1144</v>
      </c>
      <c r="F77" s="347" t="s">
        <v>1145</v>
      </c>
      <c r="G77" s="351">
        <v>87285</v>
      </c>
      <c r="H77" s="349">
        <v>86729</v>
      </c>
      <c r="I77" s="349">
        <v>556</v>
      </c>
      <c r="J77" s="319"/>
      <c r="K77" s="313"/>
    </row>
    <row r="78" spans="1:11" s="305" customFormat="1" ht="12">
      <c r="A78" s="542">
        <v>15</v>
      </c>
      <c r="B78" s="553"/>
      <c r="C78" s="544" t="s">
        <v>1186</v>
      </c>
      <c r="D78" s="544">
        <v>4900276167</v>
      </c>
      <c r="E78" s="346" t="s">
        <v>1187</v>
      </c>
      <c r="F78" s="352" t="s">
        <v>1145</v>
      </c>
      <c r="G78" s="348">
        <v>37588.6</v>
      </c>
      <c r="H78" s="349"/>
      <c r="I78" s="349"/>
      <c r="J78" s="304"/>
      <c r="K78" s="313"/>
    </row>
    <row r="79" spans="1:11" s="305" customFormat="1" ht="12">
      <c r="A79" s="542"/>
      <c r="B79" s="553"/>
      <c r="C79" s="544"/>
      <c r="D79" s="544"/>
      <c r="E79" s="346" t="s">
        <v>1166</v>
      </c>
      <c r="F79" s="352" t="s">
        <v>1145</v>
      </c>
      <c r="G79" s="348">
        <v>8834</v>
      </c>
      <c r="H79" s="349"/>
      <c r="I79" s="349"/>
      <c r="J79" s="304"/>
      <c r="K79" s="313"/>
    </row>
    <row r="80" spans="1:11" s="305" customFormat="1" ht="12">
      <c r="A80" s="542"/>
      <c r="B80" s="553"/>
      <c r="C80" s="544"/>
      <c r="D80" s="544"/>
      <c r="E80" s="346" t="s">
        <v>1166</v>
      </c>
      <c r="F80" s="352" t="s">
        <v>1145</v>
      </c>
      <c r="G80" s="348">
        <v>5352.9</v>
      </c>
      <c r="H80" s="349"/>
      <c r="I80" s="349"/>
      <c r="J80" s="304"/>
      <c r="K80" s="313"/>
    </row>
    <row r="81" spans="1:11" s="305" customFormat="1" ht="12">
      <c r="A81" s="542"/>
      <c r="B81" s="553"/>
      <c r="C81" s="544"/>
      <c r="D81" s="544"/>
      <c r="E81" s="346" t="s">
        <v>1192</v>
      </c>
      <c r="F81" s="352" t="s">
        <v>1145</v>
      </c>
      <c r="G81" s="348">
        <v>9360.6</v>
      </c>
      <c r="H81" s="349"/>
      <c r="I81" s="349"/>
      <c r="J81" s="304"/>
      <c r="K81" s="313"/>
    </row>
    <row r="82" spans="1:11" s="305" customFormat="1" ht="12">
      <c r="A82" s="542"/>
      <c r="B82" s="553"/>
      <c r="C82" s="544"/>
      <c r="D82" s="544"/>
      <c r="E82" s="346" t="s">
        <v>1152</v>
      </c>
      <c r="F82" s="352" t="s">
        <v>1145</v>
      </c>
      <c r="G82" s="348">
        <v>50924.9</v>
      </c>
      <c r="H82" s="349"/>
      <c r="I82" s="349"/>
      <c r="J82" s="304"/>
      <c r="K82" s="313"/>
    </row>
    <row r="83" spans="1:11" s="305" customFormat="1" ht="12">
      <c r="A83" s="542"/>
      <c r="B83" s="553"/>
      <c r="C83" s="544"/>
      <c r="D83" s="544"/>
      <c r="E83" s="353" t="s">
        <v>460</v>
      </c>
      <c r="F83" s="354"/>
      <c r="G83" s="355">
        <v>112061</v>
      </c>
      <c r="H83" s="356">
        <v>69744</v>
      </c>
      <c r="I83" s="356">
        <v>42317</v>
      </c>
      <c r="J83" s="319"/>
      <c r="K83" s="313"/>
    </row>
    <row r="84" spans="1:11" s="305" customFormat="1" ht="24">
      <c r="A84" s="318">
        <v>16</v>
      </c>
      <c r="B84" s="319"/>
      <c r="C84" s="344" t="s">
        <v>1188</v>
      </c>
      <c r="D84" s="350">
        <v>4900251010</v>
      </c>
      <c r="E84" s="346" t="s">
        <v>1144</v>
      </c>
      <c r="F84" s="352" t="s">
        <v>1145</v>
      </c>
      <c r="G84" s="348">
        <v>53690</v>
      </c>
      <c r="H84" s="349">
        <v>55690</v>
      </c>
      <c r="I84" s="349">
        <v>-2000</v>
      </c>
      <c r="J84" s="319"/>
      <c r="K84" s="313"/>
    </row>
    <row r="85" spans="1:11" s="305" customFormat="1" ht="24">
      <c r="A85" s="318">
        <v>17</v>
      </c>
      <c r="B85" s="319"/>
      <c r="C85" s="344" t="s">
        <v>1190</v>
      </c>
      <c r="D85" s="350">
        <v>4900236245</v>
      </c>
      <c r="E85" s="346" t="s">
        <v>1144</v>
      </c>
      <c r="F85" s="347" t="s">
        <v>1145</v>
      </c>
      <c r="G85" s="351">
        <v>90220</v>
      </c>
      <c r="H85" s="349">
        <v>90223</v>
      </c>
      <c r="I85" s="349">
        <v>-3</v>
      </c>
      <c r="J85" s="319"/>
      <c r="K85" s="313"/>
    </row>
    <row r="86" spans="1:11" s="305" customFormat="1" ht="24">
      <c r="A86" s="542">
        <v>18</v>
      </c>
      <c r="B86" s="545"/>
      <c r="C86" s="544" t="s">
        <v>1191</v>
      </c>
      <c r="D86" s="544">
        <v>4900229907</v>
      </c>
      <c r="E86" s="346" t="s">
        <v>1144</v>
      </c>
      <c r="F86" s="352" t="s">
        <v>1145</v>
      </c>
      <c r="G86" s="349">
        <v>34309.199999999997</v>
      </c>
      <c r="H86" s="349"/>
      <c r="I86" s="349"/>
      <c r="J86" s="304"/>
      <c r="K86" s="313"/>
    </row>
    <row r="87" spans="1:11" s="305" customFormat="1" ht="24">
      <c r="A87" s="542"/>
      <c r="B87" s="545"/>
      <c r="C87" s="544"/>
      <c r="D87" s="544"/>
      <c r="E87" s="346" t="s">
        <v>1144</v>
      </c>
      <c r="F87" s="352" t="s">
        <v>1145</v>
      </c>
      <c r="G87" s="349">
        <v>876.5</v>
      </c>
      <c r="H87" s="349"/>
      <c r="I87" s="349"/>
      <c r="J87" s="304"/>
      <c r="K87" s="313"/>
    </row>
    <row r="88" spans="1:11" s="305" customFormat="1" ht="24">
      <c r="A88" s="542"/>
      <c r="B88" s="545"/>
      <c r="C88" s="544"/>
      <c r="D88" s="544"/>
      <c r="E88" s="346" t="s">
        <v>1144</v>
      </c>
      <c r="F88" s="352" t="s">
        <v>1145</v>
      </c>
      <c r="G88" s="349">
        <v>15035.1</v>
      </c>
      <c r="H88" s="349"/>
      <c r="I88" s="349"/>
      <c r="J88" s="304"/>
      <c r="K88" s="313"/>
    </row>
    <row r="89" spans="1:11" s="305" customFormat="1" ht="12">
      <c r="A89" s="542"/>
      <c r="B89" s="545"/>
      <c r="C89" s="544"/>
      <c r="D89" s="544"/>
      <c r="E89" s="346" t="s">
        <v>1187</v>
      </c>
      <c r="F89" s="352" t="s">
        <v>1145</v>
      </c>
      <c r="G89" s="349">
        <v>5492.4</v>
      </c>
      <c r="H89" s="349"/>
      <c r="I89" s="349"/>
      <c r="J89" s="304"/>
      <c r="K89" s="313"/>
    </row>
    <row r="90" spans="1:11" s="305" customFormat="1" ht="12">
      <c r="A90" s="542"/>
      <c r="B90" s="545"/>
      <c r="C90" s="544"/>
      <c r="D90" s="544"/>
      <c r="E90" s="346" t="s">
        <v>1192</v>
      </c>
      <c r="F90" s="352" t="s">
        <v>1145</v>
      </c>
      <c r="G90" s="349">
        <v>1797</v>
      </c>
      <c r="H90" s="349"/>
      <c r="I90" s="349"/>
      <c r="J90" s="304"/>
      <c r="K90" s="313"/>
    </row>
    <row r="91" spans="1:11" s="305" customFormat="1" ht="12">
      <c r="A91" s="542"/>
      <c r="B91" s="545"/>
      <c r="C91" s="544"/>
      <c r="D91" s="544"/>
      <c r="E91" s="346" t="s">
        <v>1192</v>
      </c>
      <c r="F91" s="352" t="s">
        <v>1145</v>
      </c>
      <c r="G91" s="349">
        <v>4715</v>
      </c>
      <c r="H91" s="349"/>
      <c r="I91" s="349"/>
      <c r="J91" s="304"/>
      <c r="K91" s="313"/>
    </row>
    <row r="92" spans="1:11" s="305" customFormat="1" ht="12">
      <c r="A92" s="542"/>
      <c r="B92" s="545"/>
      <c r="C92" s="544"/>
      <c r="D92" s="544"/>
      <c r="E92" s="346" t="s">
        <v>1152</v>
      </c>
      <c r="F92" s="352" t="s">
        <v>1145</v>
      </c>
      <c r="G92" s="349">
        <v>15567.1</v>
      </c>
      <c r="H92" s="349"/>
      <c r="I92" s="349"/>
      <c r="J92" s="304"/>
      <c r="K92" s="313"/>
    </row>
    <row r="93" spans="1:11" s="305" customFormat="1" ht="12">
      <c r="A93" s="542"/>
      <c r="B93" s="545"/>
      <c r="C93" s="544"/>
      <c r="D93" s="544"/>
      <c r="E93" s="346" t="s">
        <v>1152</v>
      </c>
      <c r="F93" s="352" t="s">
        <v>1145</v>
      </c>
      <c r="G93" s="349">
        <v>45738.3</v>
      </c>
      <c r="H93" s="349"/>
      <c r="I93" s="349"/>
      <c r="J93" s="304"/>
      <c r="K93" s="313"/>
    </row>
    <row r="94" spans="1:11" s="305" customFormat="1" ht="12">
      <c r="A94" s="542"/>
      <c r="B94" s="545"/>
      <c r="C94" s="544"/>
      <c r="D94" s="544"/>
      <c r="E94" s="353" t="s">
        <v>460</v>
      </c>
      <c r="F94" s="354"/>
      <c r="G94" s="355">
        <v>123530.6</v>
      </c>
      <c r="H94" s="356">
        <v>131723</v>
      </c>
      <c r="I94" s="356">
        <v>-8192.3999999999942</v>
      </c>
      <c r="J94" s="319"/>
      <c r="K94" s="313"/>
    </row>
    <row r="95" spans="1:11" s="305" customFormat="1" ht="24">
      <c r="A95" s="318">
        <v>19</v>
      </c>
      <c r="B95" s="319"/>
      <c r="C95" s="344" t="s">
        <v>1193</v>
      </c>
      <c r="D95" s="350">
        <v>4900228533</v>
      </c>
      <c r="E95" s="346" t="s">
        <v>1144</v>
      </c>
      <c r="F95" s="352" t="s">
        <v>1145</v>
      </c>
      <c r="G95" s="349">
        <v>147470</v>
      </c>
      <c r="H95" s="349">
        <v>144470</v>
      </c>
      <c r="I95" s="349">
        <v>3000</v>
      </c>
      <c r="J95" s="319"/>
      <c r="K95" s="313"/>
    </row>
    <row r="96" spans="1:11" s="305" customFormat="1" ht="24">
      <c r="A96" s="542">
        <v>20</v>
      </c>
      <c r="B96" s="545"/>
      <c r="C96" s="544" t="s">
        <v>1207</v>
      </c>
      <c r="D96" s="544">
        <v>4900809954</v>
      </c>
      <c r="E96" s="346" t="s">
        <v>1208</v>
      </c>
      <c r="F96" s="346" t="s">
        <v>1145</v>
      </c>
      <c r="G96" s="349">
        <v>54964</v>
      </c>
      <c r="H96" s="349"/>
      <c r="I96" s="349"/>
      <c r="J96" s="304"/>
      <c r="K96" s="313"/>
    </row>
    <row r="97" spans="1:11" s="305" customFormat="1" ht="12">
      <c r="A97" s="542"/>
      <c r="B97" s="545"/>
      <c r="C97" s="544"/>
      <c r="D97" s="544"/>
      <c r="E97" s="346" t="s">
        <v>1152</v>
      </c>
      <c r="F97" s="346" t="s">
        <v>1145</v>
      </c>
      <c r="G97" s="349">
        <v>13348.4</v>
      </c>
      <c r="H97" s="349"/>
      <c r="I97" s="349"/>
      <c r="J97" s="304"/>
      <c r="K97" s="313"/>
    </row>
    <row r="98" spans="1:11" s="305" customFormat="1" ht="12">
      <c r="A98" s="542"/>
      <c r="B98" s="545"/>
      <c r="C98" s="544"/>
      <c r="D98" s="544"/>
      <c r="E98" s="346" t="s">
        <v>1187</v>
      </c>
      <c r="F98" s="346" t="s">
        <v>1145</v>
      </c>
      <c r="G98" s="349">
        <v>10207.6</v>
      </c>
      <c r="H98" s="349"/>
      <c r="I98" s="349"/>
      <c r="J98" s="304"/>
      <c r="K98" s="313"/>
    </row>
    <row r="99" spans="1:11" s="305" customFormat="1" ht="12">
      <c r="A99" s="542"/>
      <c r="B99" s="545"/>
      <c r="C99" s="544"/>
      <c r="D99" s="544"/>
      <c r="E99" s="357" t="s">
        <v>460</v>
      </c>
      <c r="F99" s="358"/>
      <c r="G99" s="356">
        <v>78520</v>
      </c>
      <c r="H99" s="356">
        <v>94224</v>
      </c>
      <c r="I99" s="356">
        <v>-15704</v>
      </c>
      <c r="J99" s="319"/>
      <c r="K99" s="313"/>
    </row>
    <row r="100" spans="1:11" s="305" customFormat="1" ht="12">
      <c r="A100" s="318" t="s">
        <v>58</v>
      </c>
      <c r="B100" s="359" t="s">
        <v>70</v>
      </c>
      <c r="C100" s="304"/>
      <c r="D100" s="327"/>
      <c r="E100" s="313"/>
      <c r="F100" s="328"/>
      <c r="G100" s="328"/>
      <c r="H100" s="328"/>
      <c r="I100" s="328"/>
      <c r="J100" s="327"/>
      <c r="K100" s="313"/>
    </row>
    <row r="101" spans="1:11" s="305" customFormat="1" ht="24">
      <c r="A101" s="307">
        <v>1</v>
      </c>
      <c r="B101" s="308" t="s">
        <v>1196</v>
      </c>
      <c r="C101" s="309" t="s">
        <v>1209</v>
      </c>
      <c r="D101" s="310">
        <v>4900225282</v>
      </c>
      <c r="E101" s="360" t="s">
        <v>1210</v>
      </c>
      <c r="F101" s="361" t="s">
        <v>1145</v>
      </c>
      <c r="G101" s="362">
        <v>648301.58799999999</v>
      </c>
      <c r="H101" s="311">
        <v>1170755</v>
      </c>
      <c r="I101" s="311">
        <f>G101-H101</f>
        <v>-522453.41200000001</v>
      </c>
      <c r="J101" s="546" t="s">
        <v>1211</v>
      </c>
      <c r="K101" s="552" t="s">
        <v>1212</v>
      </c>
    </row>
    <row r="102" spans="1:11" s="305" customFormat="1" ht="24">
      <c r="A102" s="307"/>
      <c r="B102" s="308"/>
      <c r="C102" s="309"/>
      <c r="D102" s="310"/>
      <c r="E102" s="360" t="s">
        <v>1213</v>
      </c>
      <c r="F102" s="361" t="s">
        <v>1145</v>
      </c>
      <c r="G102" s="362">
        <v>71143.8</v>
      </c>
      <c r="H102" s="307">
        <v>207101</v>
      </c>
      <c r="I102" s="311">
        <f>G102-H102</f>
        <v>-135957.20000000001</v>
      </c>
      <c r="J102" s="546"/>
      <c r="K102" s="552"/>
    </row>
    <row r="103" spans="1:11" s="305" customFormat="1" ht="36">
      <c r="A103" s="307"/>
      <c r="B103" s="308"/>
      <c r="C103" s="309"/>
      <c r="D103" s="310"/>
      <c r="E103" s="360" t="s">
        <v>1214</v>
      </c>
      <c r="F103" s="361" t="s">
        <v>1145</v>
      </c>
      <c r="G103" s="362">
        <v>150000</v>
      </c>
      <c r="H103" s="307">
        <v>141843</v>
      </c>
      <c r="I103" s="311">
        <f>G103-H103</f>
        <v>8157</v>
      </c>
      <c r="J103" s="546"/>
      <c r="K103" s="552"/>
    </row>
    <row r="104" spans="1:11" s="305" customFormat="1" ht="12">
      <c r="A104" s="307"/>
      <c r="B104" s="308"/>
      <c r="C104" s="309"/>
      <c r="D104" s="310"/>
      <c r="E104" s="342" t="s">
        <v>1159</v>
      </c>
      <c r="F104" s="343"/>
      <c r="G104" s="363">
        <v>869445.39</v>
      </c>
      <c r="H104" s="340">
        <v>1519699</v>
      </c>
      <c r="I104" s="336">
        <f>G104-H104</f>
        <v>-650253.61</v>
      </c>
      <c r="J104" s="546"/>
      <c r="K104" s="552"/>
    </row>
    <row r="105" spans="1:11" s="305" customFormat="1" ht="12">
      <c r="A105" s="307"/>
      <c r="B105" s="308"/>
      <c r="C105" s="309"/>
      <c r="D105" s="310"/>
      <c r="E105" s="309"/>
      <c r="F105" s="310"/>
      <c r="G105" s="307"/>
      <c r="H105" s="307"/>
      <c r="I105" s="311"/>
      <c r="J105" s="312"/>
      <c r="K105" s="313"/>
    </row>
    <row r="106" spans="1:11" s="305" customFormat="1" ht="24">
      <c r="A106" s="307">
        <v>2</v>
      </c>
      <c r="B106" s="308" t="s">
        <v>1142</v>
      </c>
      <c r="C106" s="309" t="s">
        <v>590</v>
      </c>
      <c r="D106" s="310" t="s">
        <v>1143</v>
      </c>
      <c r="E106" s="309" t="s">
        <v>1144</v>
      </c>
      <c r="F106" s="310" t="s">
        <v>1145</v>
      </c>
      <c r="G106" s="307">
        <v>33900</v>
      </c>
      <c r="H106" s="307">
        <v>31800</v>
      </c>
      <c r="I106" s="311">
        <f>G106-H106</f>
        <v>2100</v>
      </c>
      <c r="J106" s="312"/>
      <c r="K106" s="313"/>
    </row>
    <row r="107" spans="1:11" s="305" customFormat="1" ht="24">
      <c r="A107" s="318">
        <v>3</v>
      </c>
      <c r="B107" s="308" t="s">
        <v>1169</v>
      </c>
      <c r="C107" s="304" t="s">
        <v>1170</v>
      </c>
      <c r="D107" s="327">
        <v>4900232353</v>
      </c>
      <c r="E107" s="313" t="s">
        <v>1204</v>
      </c>
      <c r="F107" s="319" t="s">
        <v>1145</v>
      </c>
      <c r="G107" s="328">
        <v>8000</v>
      </c>
      <c r="H107" s="328">
        <v>6726</v>
      </c>
      <c r="I107" s="311">
        <f>G107-H107</f>
        <v>1274</v>
      </c>
      <c r="J107" s="327"/>
      <c r="K107" s="313"/>
    </row>
    <row r="108" spans="1:11" s="305" customFormat="1" ht="24">
      <c r="A108" s="318">
        <v>4</v>
      </c>
      <c r="B108" s="319" t="s">
        <v>1156</v>
      </c>
      <c r="C108" s="304" t="s">
        <v>1172</v>
      </c>
      <c r="D108" s="327">
        <v>4900249646</v>
      </c>
      <c r="E108" s="313" t="s">
        <v>1204</v>
      </c>
      <c r="F108" s="319" t="s">
        <v>1145</v>
      </c>
      <c r="G108" s="328">
        <v>28753</v>
      </c>
      <c r="H108" s="328">
        <v>27857</v>
      </c>
      <c r="I108" s="311">
        <f>G108-H108</f>
        <v>896</v>
      </c>
      <c r="J108" s="327"/>
      <c r="K108" s="313"/>
    </row>
    <row r="109" spans="1:11" s="305" customFormat="1" ht="24">
      <c r="A109" s="318">
        <v>5</v>
      </c>
      <c r="B109" s="319" t="s">
        <v>1156</v>
      </c>
      <c r="C109" s="304" t="s">
        <v>1174</v>
      </c>
      <c r="D109" s="327">
        <v>4900237143</v>
      </c>
      <c r="E109" s="313" t="s">
        <v>1215</v>
      </c>
      <c r="F109" s="319" t="s">
        <v>1145</v>
      </c>
      <c r="G109" s="328">
        <v>277738</v>
      </c>
      <c r="H109" s="328">
        <v>277731</v>
      </c>
      <c r="I109" s="311">
        <f>G109-H109</f>
        <v>7</v>
      </c>
      <c r="J109" s="327"/>
      <c r="K109" s="313"/>
    </row>
    <row r="110" spans="1:11" s="305" customFormat="1" ht="24">
      <c r="A110" s="542">
        <v>6</v>
      </c>
      <c r="B110" s="547" t="s">
        <v>1179</v>
      </c>
      <c r="C110" s="544" t="s">
        <v>1205</v>
      </c>
      <c r="D110" s="548" t="s">
        <v>1206</v>
      </c>
      <c r="E110" s="346" t="s">
        <v>1144</v>
      </c>
      <c r="F110" s="347" t="s">
        <v>1145</v>
      </c>
      <c r="G110" s="348">
        <v>54215.39</v>
      </c>
      <c r="H110" s="364"/>
      <c r="I110" s="364"/>
      <c r="J110" s="304"/>
      <c r="K110" s="313"/>
    </row>
    <row r="111" spans="1:11" s="305" customFormat="1" ht="12">
      <c r="A111" s="542"/>
      <c r="B111" s="547"/>
      <c r="C111" s="544"/>
      <c r="D111" s="548"/>
      <c r="E111" s="346" t="s">
        <v>1192</v>
      </c>
      <c r="F111" s="347" t="s">
        <v>1145</v>
      </c>
      <c r="G111" s="348">
        <v>9280.31</v>
      </c>
      <c r="H111" s="364"/>
      <c r="I111" s="364"/>
      <c r="J111" s="304"/>
      <c r="K111" s="313"/>
    </row>
    <row r="112" spans="1:11" s="305" customFormat="1" ht="12">
      <c r="A112" s="542"/>
      <c r="B112" s="547"/>
      <c r="C112" s="544"/>
      <c r="D112" s="548"/>
      <c r="E112" s="346" t="s">
        <v>1152</v>
      </c>
      <c r="F112" s="347" t="s">
        <v>1145</v>
      </c>
      <c r="G112" s="348">
        <v>27466.62</v>
      </c>
      <c r="H112" s="364"/>
      <c r="I112" s="364"/>
      <c r="J112" s="304"/>
      <c r="K112" s="313"/>
    </row>
    <row r="113" spans="1:11" s="305" customFormat="1" ht="12">
      <c r="A113" s="542"/>
      <c r="B113" s="547"/>
      <c r="C113" s="544"/>
      <c r="D113" s="548"/>
      <c r="E113" s="353" t="s">
        <v>460</v>
      </c>
      <c r="F113" s="354"/>
      <c r="G113" s="355">
        <v>90962.319999999992</v>
      </c>
      <c r="H113" s="365">
        <v>95369.53</v>
      </c>
      <c r="I113" s="365">
        <v>-4407.2100000000064</v>
      </c>
      <c r="J113" s="319"/>
      <c r="K113" s="313"/>
    </row>
    <row r="114" spans="1:11" s="305" customFormat="1" ht="24">
      <c r="A114" s="318">
        <v>7</v>
      </c>
      <c r="B114" s="319"/>
      <c r="C114" s="344" t="s">
        <v>1216</v>
      </c>
      <c r="D114" s="350">
        <v>4900803335</v>
      </c>
      <c r="E114" s="346" t="s">
        <v>1144</v>
      </c>
      <c r="F114" s="346" t="s">
        <v>1145</v>
      </c>
      <c r="G114" s="364">
        <v>165300</v>
      </c>
      <c r="H114" s="364">
        <v>175218</v>
      </c>
      <c r="I114" s="364">
        <v>-9918</v>
      </c>
      <c r="J114" s="319"/>
      <c r="K114" s="313"/>
    </row>
    <row r="115" spans="1:11" s="305" customFormat="1" ht="24">
      <c r="A115" s="318">
        <v>8</v>
      </c>
      <c r="B115" s="308"/>
      <c r="C115" s="344" t="s">
        <v>1182</v>
      </c>
      <c r="D115" s="350">
        <v>4900681077</v>
      </c>
      <c r="E115" s="346" t="s">
        <v>1192</v>
      </c>
      <c r="F115" s="346" t="s">
        <v>1145</v>
      </c>
      <c r="G115" s="364">
        <v>117610.09</v>
      </c>
      <c r="H115" s="364">
        <v>79903</v>
      </c>
      <c r="I115" s="364">
        <v>37707.089999999997</v>
      </c>
      <c r="J115" s="319"/>
      <c r="K115" s="313"/>
    </row>
    <row r="116" spans="1:11" s="305" customFormat="1" ht="24">
      <c r="A116" s="318">
        <v>9</v>
      </c>
      <c r="B116" s="319"/>
      <c r="C116" s="344" t="s">
        <v>1217</v>
      </c>
      <c r="D116" s="350" t="s">
        <v>1218</v>
      </c>
      <c r="E116" s="346" t="s">
        <v>1219</v>
      </c>
      <c r="F116" s="346" t="s">
        <v>1145</v>
      </c>
      <c r="G116" s="364">
        <v>5117</v>
      </c>
      <c r="H116" s="364">
        <v>5876</v>
      </c>
      <c r="I116" s="364">
        <v>-759</v>
      </c>
      <c r="J116" s="319"/>
      <c r="K116" s="313"/>
    </row>
    <row r="117" spans="1:11" s="305" customFormat="1" ht="12">
      <c r="A117" s="542">
        <v>10</v>
      </c>
      <c r="B117" s="545"/>
      <c r="C117" s="544" t="s">
        <v>1186</v>
      </c>
      <c r="D117" s="544">
        <v>4900276167</v>
      </c>
      <c r="E117" s="346" t="s">
        <v>1187</v>
      </c>
      <c r="F117" s="346" t="s">
        <v>1145</v>
      </c>
      <c r="G117" s="364">
        <v>3560.6</v>
      </c>
      <c r="H117" s="364"/>
      <c r="I117" s="364"/>
      <c r="J117" s="304"/>
      <c r="K117" s="313"/>
    </row>
    <row r="118" spans="1:11" s="305" customFormat="1" ht="12">
      <c r="A118" s="542"/>
      <c r="B118" s="545"/>
      <c r="C118" s="544"/>
      <c r="D118" s="544"/>
      <c r="E118" s="346" t="s">
        <v>1152</v>
      </c>
      <c r="F118" s="346" t="s">
        <v>1145</v>
      </c>
      <c r="G118" s="364">
        <v>542.4</v>
      </c>
      <c r="H118" s="364"/>
      <c r="I118" s="364"/>
      <c r="J118" s="304"/>
      <c r="K118" s="313"/>
    </row>
    <row r="119" spans="1:11" s="305" customFormat="1" ht="12">
      <c r="A119" s="542"/>
      <c r="B119" s="545"/>
      <c r="C119" s="544"/>
      <c r="D119" s="544"/>
      <c r="E119" s="346" t="s">
        <v>1152</v>
      </c>
      <c r="F119" s="346" t="s">
        <v>1145</v>
      </c>
      <c r="G119" s="364">
        <v>393.4</v>
      </c>
      <c r="H119" s="364"/>
      <c r="I119" s="364"/>
      <c r="J119" s="304"/>
      <c r="K119" s="313"/>
    </row>
    <row r="120" spans="1:11" s="305" customFormat="1" ht="12">
      <c r="A120" s="542"/>
      <c r="B120" s="545"/>
      <c r="C120" s="544"/>
      <c r="D120" s="544"/>
      <c r="E120" s="346" t="s">
        <v>1152</v>
      </c>
      <c r="F120" s="346" t="s">
        <v>1145</v>
      </c>
      <c r="G120" s="364">
        <v>1168.7</v>
      </c>
      <c r="H120" s="364"/>
      <c r="I120" s="364"/>
      <c r="J120" s="304"/>
      <c r="K120" s="366"/>
    </row>
    <row r="121" spans="1:11" s="305" customFormat="1" ht="12">
      <c r="A121" s="542"/>
      <c r="B121" s="545"/>
      <c r="C121" s="544"/>
      <c r="D121" s="544"/>
      <c r="E121" s="346" t="s">
        <v>1152</v>
      </c>
      <c r="F121" s="346" t="s">
        <v>1145</v>
      </c>
      <c r="G121" s="364">
        <v>255.2</v>
      </c>
      <c r="H121" s="364"/>
      <c r="I121" s="364"/>
      <c r="J121" s="304"/>
      <c r="K121" s="366"/>
    </row>
    <row r="122" spans="1:11" s="305" customFormat="1" ht="12">
      <c r="A122" s="542"/>
      <c r="B122" s="545"/>
      <c r="C122" s="544"/>
      <c r="D122" s="544"/>
      <c r="E122" s="346" t="s">
        <v>1152</v>
      </c>
      <c r="F122" s="346" t="s">
        <v>1145</v>
      </c>
      <c r="G122" s="364">
        <v>651.6</v>
      </c>
      <c r="H122" s="364"/>
      <c r="I122" s="364"/>
      <c r="J122" s="304"/>
      <c r="K122" s="366"/>
    </row>
    <row r="123" spans="1:11" s="305" customFormat="1" ht="12">
      <c r="A123" s="542"/>
      <c r="B123" s="545"/>
      <c r="C123" s="544"/>
      <c r="D123" s="544"/>
      <c r="E123" s="346" t="s">
        <v>1152</v>
      </c>
      <c r="F123" s="346" t="s">
        <v>1145</v>
      </c>
      <c r="G123" s="364">
        <v>6622.4</v>
      </c>
      <c r="H123" s="364"/>
      <c r="I123" s="364"/>
      <c r="J123" s="304"/>
      <c r="K123" s="366"/>
    </row>
    <row r="124" spans="1:11" s="305" customFormat="1" ht="12">
      <c r="A124" s="542"/>
      <c r="B124" s="545"/>
      <c r="C124" s="544"/>
      <c r="D124" s="544"/>
      <c r="E124" s="346" t="s">
        <v>1152</v>
      </c>
      <c r="F124" s="346" t="s">
        <v>1145</v>
      </c>
      <c r="G124" s="364">
        <v>8522.2000000000007</v>
      </c>
      <c r="H124" s="364"/>
      <c r="I124" s="364"/>
      <c r="J124" s="304"/>
      <c r="K124" s="366"/>
    </row>
    <row r="125" spans="1:11" s="305" customFormat="1" ht="12">
      <c r="A125" s="542"/>
      <c r="B125" s="545"/>
      <c r="C125" s="544"/>
      <c r="D125" s="544"/>
      <c r="E125" s="346" t="s">
        <v>1220</v>
      </c>
      <c r="F125" s="346" t="s">
        <v>1145</v>
      </c>
      <c r="G125" s="364">
        <v>752.3</v>
      </c>
      <c r="H125" s="364"/>
      <c r="I125" s="364"/>
      <c r="J125" s="304"/>
      <c r="K125" s="366"/>
    </row>
    <row r="126" spans="1:11" s="305" customFormat="1" ht="12">
      <c r="A126" s="542"/>
      <c r="B126" s="545"/>
      <c r="C126" s="544"/>
      <c r="D126" s="544"/>
      <c r="E126" s="346" t="s">
        <v>1220</v>
      </c>
      <c r="F126" s="346" t="s">
        <v>1145</v>
      </c>
      <c r="G126" s="364">
        <v>7930.1</v>
      </c>
      <c r="H126" s="364"/>
      <c r="I126" s="364"/>
      <c r="J126" s="304"/>
      <c r="K126" s="366"/>
    </row>
    <row r="127" spans="1:11" s="305" customFormat="1" ht="12">
      <c r="A127" s="542"/>
      <c r="B127" s="545"/>
      <c r="C127" s="544"/>
      <c r="D127" s="544"/>
      <c r="E127" s="346" t="s">
        <v>1220</v>
      </c>
      <c r="F127" s="346" t="s">
        <v>1145</v>
      </c>
      <c r="G127" s="364">
        <v>9116.5</v>
      </c>
      <c r="H127" s="364"/>
      <c r="I127" s="364"/>
      <c r="J127" s="304"/>
      <c r="K127" s="366"/>
    </row>
    <row r="128" spans="1:11" s="305" customFormat="1" ht="12">
      <c r="A128" s="542"/>
      <c r="B128" s="545"/>
      <c r="C128" s="544"/>
      <c r="D128" s="544"/>
      <c r="E128" s="346" t="s">
        <v>1221</v>
      </c>
      <c r="F128" s="346" t="s">
        <v>1145</v>
      </c>
      <c r="G128" s="364">
        <v>134.19999999999999</v>
      </c>
      <c r="H128" s="364"/>
      <c r="I128" s="364"/>
      <c r="J128" s="304"/>
      <c r="K128" s="366"/>
    </row>
    <row r="129" spans="1:11" s="305" customFormat="1" ht="12">
      <c r="A129" s="542"/>
      <c r="B129" s="545"/>
      <c r="C129" s="544"/>
      <c r="D129" s="544"/>
      <c r="E129" s="346" t="s">
        <v>1221</v>
      </c>
      <c r="F129" s="346" t="s">
        <v>1145</v>
      </c>
      <c r="G129" s="364">
        <v>777.9</v>
      </c>
      <c r="H129" s="364"/>
      <c r="I129" s="364"/>
      <c r="J129" s="304"/>
      <c r="K129" s="366"/>
    </row>
    <row r="130" spans="1:11" s="305" customFormat="1" ht="12">
      <c r="A130" s="542"/>
      <c r="B130" s="545"/>
      <c r="C130" s="544"/>
      <c r="D130" s="544"/>
      <c r="E130" s="346" t="s">
        <v>1221</v>
      </c>
      <c r="F130" s="346" t="s">
        <v>1145</v>
      </c>
      <c r="G130" s="364">
        <v>234.3</v>
      </c>
      <c r="H130" s="364"/>
      <c r="I130" s="364"/>
      <c r="J130" s="304"/>
      <c r="K130" s="366"/>
    </row>
    <row r="131" spans="1:11" s="305" customFormat="1" ht="12">
      <c r="A131" s="542"/>
      <c r="B131" s="545"/>
      <c r="C131" s="544"/>
      <c r="D131" s="544"/>
      <c r="E131" s="346" t="s">
        <v>1221</v>
      </c>
      <c r="F131" s="346" t="s">
        <v>1145</v>
      </c>
      <c r="G131" s="364">
        <v>104.4</v>
      </c>
      <c r="H131" s="364"/>
      <c r="I131" s="364"/>
      <c r="J131" s="304"/>
      <c r="K131" s="366"/>
    </row>
    <row r="132" spans="1:11" s="305" customFormat="1" ht="12">
      <c r="A132" s="542"/>
      <c r="B132" s="545"/>
      <c r="C132" s="544"/>
      <c r="D132" s="544"/>
      <c r="E132" s="346" t="s">
        <v>1221</v>
      </c>
      <c r="F132" s="346" t="s">
        <v>1145</v>
      </c>
      <c r="G132" s="364">
        <v>591</v>
      </c>
      <c r="H132" s="364"/>
      <c r="I132" s="364"/>
      <c r="J132" s="304"/>
      <c r="K132" s="366"/>
    </row>
    <row r="133" spans="1:11" s="305" customFormat="1" ht="12">
      <c r="A133" s="542"/>
      <c r="B133" s="545"/>
      <c r="C133" s="544"/>
      <c r="D133" s="544"/>
      <c r="E133" s="346" t="s">
        <v>1192</v>
      </c>
      <c r="F133" s="346" t="s">
        <v>1145</v>
      </c>
      <c r="G133" s="364">
        <v>6181</v>
      </c>
      <c r="H133" s="364"/>
      <c r="I133" s="364"/>
      <c r="J133" s="304"/>
      <c r="K133" s="366"/>
    </row>
    <row r="134" spans="1:11" s="305" customFormat="1" ht="12">
      <c r="A134" s="542"/>
      <c r="B134" s="545"/>
      <c r="C134" s="544"/>
      <c r="D134" s="544"/>
      <c r="E134" s="346" t="s">
        <v>1192</v>
      </c>
      <c r="F134" s="346" t="s">
        <v>1145</v>
      </c>
      <c r="G134" s="364">
        <v>19.600000000000001</v>
      </c>
      <c r="H134" s="364"/>
      <c r="I134" s="364"/>
      <c r="J134" s="304"/>
      <c r="K134" s="366"/>
    </row>
    <row r="135" spans="1:11" s="305" customFormat="1" ht="12">
      <c r="A135" s="542"/>
      <c r="B135" s="545"/>
      <c r="C135" s="544"/>
      <c r="D135" s="544"/>
      <c r="E135" s="346" t="s">
        <v>1192</v>
      </c>
      <c r="F135" s="346" t="s">
        <v>1145</v>
      </c>
      <c r="G135" s="364">
        <v>11608.9</v>
      </c>
      <c r="H135" s="364"/>
      <c r="I135" s="364"/>
      <c r="J135" s="304"/>
      <c r="K135" s="366"/>
    </row>
    <row r="136" spans="1:11" s="305" customFormat="1" ht="12">
      <c r="A136" s="542"/>
      <c r="B136" s="545"/>
      <c r="C136" s="544"/>
      <c r="D136" s="544"/>
      <c r="E136" s="346" t="s">
        <v>1192</v>
      </c>
      <c r="F136" s="346" t="s">
        <v>1145</v>
      </c>
      <c r="G136" s="364">
        <v>1177.9000000000001</v>
      </c>
      <c r="H136" s="364"/>
      <c r="I136" s="364"/>
      <c r="J136" s="304"/>
      <c r="K136" s="366"/>
    </row>
    <row r="137" spans="1:11" s="305" customFormat="1" ht="12">
      <c r="A137" s="542"/>
      <c r="B137" s="545"/>
      <c r="C137" s="544"/>
      <c r="D137" s="544"/>
      <c r="E137" s="346" t="s">
        <v>1192</v>
      </c>
      <c r="F137" s="346" t="s">
        <v>1145</v>
      </c>
      <c r="G137" s="364">
        <v>712.3</v>
      </c>
      <c r="H137" s="364"/>
      <c r="I137" s="364"/>
      <c r="J137" s="304"/>
      <c r="K137" s="366"/>
    </row>
    <row r="138" spans="1:11" s="305" customFormat="1" ht="12">
      <c r="A138" s="542"/>
      <c r="B138" s="545"/>
      <c r="C138" s="544"/>
      <c r="D138" s="544"/>
      <c r="E138" s="346" t="s">
        <v>1192</v>
      </c>
      <c r="F138" s="346" t="s">
        <v>1145</v>
      </c>
      <c r="G138" s="364">
        <v>4192.3999999999996</v>
      </c>
      <c r="H138" s="364"/>
      <c r="I138" s="364"/>
      <c r="J138" s="304"/>
      <c r="K138" s="366"/>
    </row>
    <row r="139" spans="1:11" s="305" customFormat="1" ht="12">
      <c r="A139" s="542"/>
      <c r="B139" s="545"/>
      <c r="C139" s="544"/>
      <c r="D139" s="544"/>
      <c r="E139" s="346" t="s">
        <v>1166</v>
      </c>
      <c r="F139" s="346" t="s">
        <v>1145</v>
      </c>
      <c r="G139" s="364">
        <v>1777</v>
      </c>
      <c r="H139" s="364"/>
      <c r="I139" s="364"/>
      <c r="J139" s="304"/>
      <c r="K139" s="366"/>
    </row>
    <row r="140" spans="1:11" s="305" customFormat="1" ht="12">
      <c r="A140" s="542"/>
      <c r="B140" s="545"/>
      <c r="C140" s="544"/>
      <c r="D140" s="544"/>
      <c r="E140" s="346" t="s">
        <v>1166</v>
      </c>
      <c r="F140" s="346" t="s">
        <v>1145</v>
      </c>
      <c r="G140" s="364">
        <v>4292.6000000000004</v>
      </c>
      <c r="H140" s="364"/>
      <c r="I140" s="364"/>
      <c r="J140" s="304"/>
      <c r="K140" s="366"/>
    </row>
    <row r="141" spans="1:11" s="305" customFormat="1" ht="12">
      <c r="A141" s="542"/>
      <c r="B141" s="545"/>
      <c r="C141" s="544"/>
      <c r="D141" s="544"/>
      <c r="E141" s="346" t="s">
        <v>1166</v>
      </c>
      <c r="F141" s="346" t="s">
        <v>1145</v>
      </c>
      <c r="G141" s="364">
        <v>38</v>
      </c>
      <c r="H141" s="364"/>
      <c r="I141" s="364"/>
      <c r="J141" s="304"/>
      <c r="K141" s="366"/>
    </row>
    <row r="142" spans="1:11" s="305" customFormat="1" ht="12">
      <c r="A142" s="542"/>
      <c r="B142" s="545"/>
      <c r="C142" s="544"/>
      <c r="D142" s="544"/>
      <c r="E142" s="346" t="s">
        <v>1166</v>
      </c>
      <c r="F142" s="346" t="s">
        <v>1145</v>
      </c>
      <c r="G142" s="364">
        <v>663.6</v>
      </c>
      <c r="H142" s="364"/>
      <c r="I142" s="364"/>
      <c r="J142" s="304"/>
      <c r="K142" s="366"/>
    </row>
    <row r="143" spans="1:11" s="305" customFormat="1" ht="12">
      <c r="A143" s="542"/>
      <c r="B143" s="545"/>
      <c r="C143" s="544"/>
      <c r="D143" s="544"/>
      <c r="E143" s="346" t="s">
        <v>1166</v>
      </c>
      <c r="F143" s="346" t="s">
        <v>1145</v>
      </c>
      <c r="G143" s="364">
        <v>1255.4000000000001</v>
      </c>
      <c r="H143" s="364"/>
      <c r="I143" s="364"/>
      <c r="J143" s="304"/>
      <c r="K143" s="366"/>
    </row>
    <row r="144" spans="1:11" s="305" customFormat="1" ht="12">
      <c r="A144" s="542"/>
      <c r="B144" s="545"/>
      <c r="C144" s="544"/>
      <c r="D144" s="544"/>
      <c r="E144" s="346" t="s">
        <v>1166</v>
      </c>
      <c r="F144" s="346" t="s">
        <v>1145</v>
      </c>
      <c r="G144" s="364">
        <v>5747.4</v>
      </c>
      <c r="H144" s="364"/>
      <c r="I144" s="364"/>
      <c r="J144" s="304"/>
      <c r="K144" s="366"/>
    </row>
    <row r="145" spans="1:11" s="305" customFormat="1" ht="12">
      <c r="A145" s="542"/>
      <c r="B145" s="545"/>
      <c r="C145" s="544"/>
      <c r="D145" s="544"/>
      <c r="E145" s="346" t="s">
        <v>1187</v>
      </c>
      <c r="F145" s="346" t="s">
        <v>1145</v>
      </c>
      <c r="G145" s="364">
        <v>902.7</v>
      </c>
      <c r="H145" s="364"/>
      <c r="I145" s="364"/>
      <c r="J145" s="304"/>
      <c r="K145" s="366"/>
    </row>
    <row r="146" spans="1:11" s="305" customFormat="1" ht="12">
      <c r="A146" s="542"/>
      <c r="B146" s="545"/>
      <c r="C146" s="544"/>
      <c r="D146" s="544"/>
      <c r="E146" s="346" t="s">
        <v>1187</v>
      </c>
      <c r="F146" s="346" t="s">
        <v>1145</v>
      </c>
      <c r="G146" s="364">
        <v>350</v>
      </c>
      <c r="H146" s="364"/>
      <c r="I146" s="364"/>
      <c r="J146" s="304"/>
      <c r="K146" s="366"/>
    </row>
    <row r="147" spans="1:11" s="305" customFormat="1" ht="12">
      <c r="A147" s="542"/>
      <c r="B147" s="545"/>
      <c r="C147" s="544"/>
      <c r="D147" s="544"/>
      <c r="E147" s="346" t="s">
        <v>1187</v>
      </c>
      <c r="F147" s="346" t="s">
        <v>1145</v>
      </c>
      <c r="G147" s="364">
        <v>1085.9000000000001</v>
      </c>
      <c r="H147" s="364"/>
      <c r="I147" s="364"/>
      <c r="J147" s="304"/>
      <c r="K147" s="366"/>
    </row>
    <row r="148" spans="1:11" s="305" customFormat="1" ht="12">
      <c r="A148" s="542"/>
      <c r="B148" s="545"/>
      <c r="C148" s="544"/>
      <c r="D148" s="544"/>
      <c r="E148" s="346" t="s">
        <v>1187</v>
      </c>
      <c r="F148" s="346" t="s">
        <v>1145</v>
      </c>
      <c r="G148" s="364">
        <v>1306.8</v>
      </c>
      <c r="H148" s="364"/>
      <c r="I148" s="364"/>
      <c r="J148" s="304"/>
      <c r="K148" s="366"/>
    </row>
    <row r="149" spans="1:11" s="305" customFormat="1" ht="12">
      <c r="A149" s="542"/>
      <c r="B149" s="545"/>
      <c r="C149" s="544"/>
      <c r="D149" s="544"/>
      <c r="E149" s="346" t="s">
        <v>1187</v>
      </c>
      <c r="F149" s="346" t="s">
        <v>1145</v>
      </c>
      <c r="G149" s="364">
        <v>49.3</v>
      </c>
      <c r="H149" s="364"/>
      <c r="I149" s="364"/>
      <c r="J149" s="304"/>
      <c r="K149" s="366"/>
    </row>
    <row r="150" spans="1:11" s="305" customFormat="1" ht="12">
      <c r="A150" s="542"/>
      <c r="B150" s="545"/>
      <c r="C150" s="544"/>
      <c r="D150" s="544"/>
      <c r="E150" s="346" t="s">
        <v>1187</v>
      </c>
      <c r="F150" s="346" t="s">
        <v>1145</v>
      </c>
      <c r="G150" s="364">
        <v>3469.4</v>
      </c>
      <c r="H150" s="364"/>
      <c r="I150" s="364"/>
      <c r="J150" s="304"/>
      <c r="K150" s="366"/>
    </row>
    <row r="151" spans="1:11" s="305" customFormat="1" ht="12">
      <c r="A151" s="542"/>
      <c r="B151" s="545"/>
      <c r="C151" s="544"/>
      <c r="D151" s="544"/>
      <c r="E151" s="346" t="s">
        <v>1192</v>
      </c>
      <c r="F151" s="346" t="s">
        <v>1145</v>
      </c>
      <c r="G151" s="364">
        <v>7281.4</v>
      </c>
      <c r="H151" s="364"/>
      <c r="I151" s="364"/>
      <c r="J151" s="304"/>
      <c r="K151" s="366"/>
    </row>
    <row r="152" spans="1:11" s="305" customFormat="1" ht="12">
      <c r="A152" s="542"/>
      <c r="B152" s="545"/>
      <c r="C152" s="544"/>
      <c r="D152" s="544"/>
      <c r="E152" s="346" t="s">
        <v>1192</v>
      </c>
      <c r="F152" s="346" t="s">
        <v>1145</v>
      </c>
      <c r="G152" s="364">
        <v>3607.1</v>
      </c>
      <c r="H152" s="364"/>
      <c r="I152" s="364"/>
      <c r="J152" s="304"/>
      <c r="K152" s="366"/>
    </row>
    <row r="153" spans="1:11" s="305" customFormat="1" ht="12">
      <c r="A153" s="542"/>
      <c r="B153" s="545"/>
      <c r="C153" s="544"/>
      <c r="D153" s="544"/>
      <c r="E153" s="346" t="s">
        <v>460</v>
      </c>
      <c r="F153" s="347"/>
      <c r="G153" s="348">
        <v>97075.900000000009</v>
      </c>
      <c r="H153" s="364">
        <v>101562.24000000001</v>
      </c>
      <c r="I153" s="364">
        <v>-4486.3399999999965</v>
      </c>
      <c r="J153" s="319"/>
      <c r="K153" s="366"/>
    </row>
    <row r="154" spans="1:11" s="305" customFormat="1" ht="24">
      <c r="A154" s="318">
        <v>11</v>
      </c>
      <c r="B154" s="367"/>
      <c r="C154" s="344" t="s">
        <v>1188</v>
      </c>
      <c r="D154" s="350">
        <v>4900251010</v>
      </c>
      <c r="E154" s="346" t="s">
        <v>1144</v>
      </c>
      <c r="F154" s="346" t="s">
        <v>1145</v>
      </c>
      <c r="G154" s="364">
        <v>174280</v>
      </c>
      <c r="H154" s="364">
        <v>175200</v>
      </c>
      <c r="I154" s="364">
        <v>-920</v>
      </c>
      <c r="J154" s="319"/>
      <c r="K154" s="366"/>
    </row>
    <row r="155" spans="1:11" s="305" customFormat="1" ht="24">
      <c r="A155" s="542">
        <v>12</v>
      </c>
      <c r="B155" s="543"/>
      <c r="C155" s="544" t="s">
        <v>1191</v>
      </c>
      <c r="D155" s="544">
        <v>4900229907</v>
      </c>
      <c r="E155" s="346" t="s">
        <v>1144</v>
      </c>
      <c r="F155" s="346" t="s">
        <v>1145</v>
      </c>
      <c r="G155" s="364">
        <v>113023</v>
      </c>
      <c r="H155" s="364"/>
      <c r="I155" s="364"/>
      <c r="J155" s="304"/>
      <c r="K155" s="366"/>
    </row>
    <row r="156" spans="1:11" s="305" customFormat="1" ht="24">
      <c r="A156" s="542"/>
      <c r="B156" s="543"/>
      <c r="C156" s="544"/>
      <c r="D156" s="544"/>
      <c r="E156" s="346" t="s">
        <v>1144</v>
      </c>
      <c r="F156" s="346" t="s">
        <v>1145</v>
      </c>
      <c r="G156" s="364">
        <v>6750</v>
      </c>
      <c r="H156" s="364"/>
      <c r="I156" s="364"/>
      <c r="J156" s="304"/>
      <c r="K156" s="366"/>
    </row>
    <row r="157" spans="1:11" s="305" customFormat="1" ht="12">
      <c r="A157" s="542"/>
      <c r="B157" s="543"/>
      <c r="C157" s="544"/>
      <c r="D157" s="544"/>
      <c r="E157" s="346" t="s">
        <v>1152</v>
      </c>
      <c r="F157" s="346" t="s">
        <v>1145</v>
      </c>
      <c r="G157" s="364">
        <v>4943</v>
      </c>
      <c r="H157" s="364"/>
      <c r="I157" s="364"/>
      <c r="J157" s="304"/>
      <c r="K157" s="366"/>
    </row>
    <row r="158" spans="1:11" s="305" customFormat="1" ht="12">
      <c r="A158" s="542"/>
      <c r="B158" s="543"/>
      <c r="C158" s="544"/>
      <c r="D158" s="544"/>
      <c r="E158" s="346" t="s">
        <v>1152</v>
      </c>
      <c r="F158" s="346" t="s">
        <v>1145</v>
      </c>
      <c r="G158" s="364">
        <v>40663.599999999999</v>
      </c>
      <c r="H158" s="364"/>
      <c r="I158" s="364"/>
      <c r="J158" s="304"/>
      <c r="K158" s="366"/>
    </row>
    <row r="159" spans="1:11" s="305" customFormat="1" ht="12">
      <c r="A159" s="542"/>
      <c r="B159" s="543"/>
      <c r="C159" s="544"/>
      <c r="D159" s="544"/>
      <c r="E159" s="346" t="s">
        <v>460</v>
      </c>
      <c r="F159" s="347"/>
      <c r="G159" s="348">
        <v>165379.6</v>
      </c>
      <c r="H159" s="364">
        <v>175850.9</v>
      </c>
      <c r="I159" s="364">
        <v>-10471.299999999988</v>
      </c>
      <c r="J159" s="319"/>
      <c r="K159" s="366"/>
    </row>
    <row r="160" spans="1:11" s="305" customFormat="1" ht="24">
      <c r="A160" s="542">
        <v>13</v>
      </c>
      <c r="B160" s="543"/>
      <c r="C160" s="544" t="s">
        <v>1222</v>
      </c>
      <c r="D160" s="544">
        <v>4900230821</v>
      </c>
      <c r="E160" s="346" t="s">
        <v>1144</v>
      </c>
      <c r="F160" s="346" t="s">
        <v>1145</v>
      </c>
      <c r="G160" s="364">
        <v>57966.29</v>
      </c>
      <c r="H160" s="364"/>
      <c r="I160" s="364"/>
      <c r="J160" s="304"/>
      <c r="K160" s="366"/>
    </row>
    <row r="161" spans="1:11" s="305" customFormat="1" ht="12">
      <c r="A161" s="542"/>
      <c r="B161" s="543"/>
      <c r="C161" s="544"/>
      <c r="D161" s="544"/>
      <c r="E161" s="346" t="s">
        <v>1152</v>
      </c>
      <c r="F161" s="346" t="s">
        <v>1145</v>
      </c>
      <c r="G161" s="364">
        <v>50630.720000000001</v>
      </c>
      <c r="H161" s="364"/>
      <c r="I161" s="364"/>
      <c r="J161" s="304"/>
      <c r="K161" s="366"/>
    </row>
    <row r="162" spans="1:11" s="305" customFormat="1" ht="12">
      <c r="A162" s="542"/>
      <c r="B162" s="543"/>
      <c r="C162" s="544"/>
      <c r="D162" s="544"/>
      <c r="E162" s="346" t="s">
        <v>1192</v>
      </c>
      <c r="F162" s="346" t="s">
        <v>1145</v>
      </c>
      <c r="G162" s="364">
        <v>4195.3900000000003</v>
      </c>
      <c r="H162" s="364"/>
      <c r="I162" s="364"/>
      <c r="J162" s="304"/>
      <c r="K162" s="366"/>
    </row>
    <row r="163" spans="1:11" s="305" customFormat="1" ht="12">
      <c r="A163" s="542"/>
      <c r="B163" s="543"/>
      <c r="C163" s="544"/>
      <c r="D163" s="544"/>
      <c r="E163" s="346" t="s">
        <v>1187</v>
      </c>
      <c r="F163" s="346" t="s">
        <v>1145</v>
      </c>
      <c r="G163" s="364">
        <v>923.89</v>
      </c>
      <c r="H163" s="364"/>
      <c r="I163" s="364"/>
      <c r="J163" s="304"/>
      <c r="K163" s="366"/>
    </row>
    <row r="164" spans="1:11" s="305" customFormat="1" ht="12">
      <c r="A164" s="542"/>
      <c r="B164" s="543"/>
      <c r="C164" s="544"/>
      <c r="D164" s="544"/>
      <c r="E164" s="346" t="s">
        <v>460</v>
      </c>
      <c r="F164" s="347"/>
      <c r="G164" s="348">
        <v>113716.29000000001</v>
      </c>
      <c r="H164" s="364">
        <v>112737</v>
      </c>
      <c r="I164" s="364">
        <v>979.29000000000815</v>
      </c>
      <c r="J164" s="319"/>
      <c r="K164" s="366"/>
    </row>
    <row r="165" spans="1:11" s="305" customFormat="1" ht="12">
      <c r="A165" s="368"/>
      <c r="B165" s="369"/>
      <c r="C165" s="369"/>
      <c r="E165" s="369"/>
      <c r="F165" s="368"/>
      <c r="G165" s="368"/>
      <c r="H165" s="368"/>
      <c r="I165" s="370"/>
      <c r="J165" s="371"/>
    </row>
    <row r="166" spans="1:11" s="305" customFormat="1" ht="12">
      <c r="A166" s="368"/>
      <c r="B166" s="369"/>
      <c r="C166" s="369"/>
      <c r="E166" s="369"/>
      <c r="F166" s="368"/>
      <c r="G166" s="368"/>
      <c r="H166" s="368"/>
      <c r="I166" s="370"/>
      <c r="J166" s="371"/>
    </row>
    <row r="167" spans="1:11" s="305" customFormat="1" ht="12">
      <c r="A167" s="368"/>
      <c r="B167" s="369"/>
      <c r="C167" s="369"/>
      <c r="E167" s="369"/>
      <c r="F167" s="368"/>
      <c r="G167" s="368"/>
      <c r="H167" s="368"/>
      <c r="I167" s="370"/>
      <c r="J167" s="371"/>
    </row>
    <row r="168" spans="1:11" s="305" customFormat="1" ht="12">
      <c r="A168" s="368"/>
      <c r="B168" s="369"/>
      <c r="C168" s="369"/>
      <c r="E168" s="369"/>
      <c r="F168" s="368"/>
      <c r="G168" s="368"/>
      <c r="H168" s="368"/>
      <c r="I168" s="370"/>
      <c r="J168" s="371"/>
    </row>
    <row r="169" spans="1:11" s="305" customFormat="1" ht="12">
      <c r="A169" s="368"/>
      <c r="B169" s="369"/>
      <c r="C169" s="369"/>
      <c r="E169" s="369"/>
      <c r="F169" s="368"/>
      <c r="G169" s="368"/>
      <c r="H169" s="368"/>
      <c r="I169" s="370"/>
      <c r="J169" s="371"/>
    </row>
    <row r="170" spans="1:11" s="305" customFormat="1" ht="12">
      <c r="A170" s="368"/>
      <c r="B170" s="369"/>
      <c r="C170" s="369"/>
      <c r="E170" s="369"/>
      <c r="F170" s="368"/>
      <c r="G170" s="368"/>
      <c r="H170" s="368"/>
      <c r="I170" s="370"/>
      <c r="J170" s="371"/>
    </row>
    <row r="171" spans="1:11" s="305" customFormat="1" ht="12">
      <c r="A171" s="368"/>
      <c r="B171" s="369"/>
      <c r="C171" s="369"/>
      <c r="E171" s="369"/>
      <c r="F171" s="368"/>
      <c r="G171" s="368"/>
      <c r="H171" s="368"/>
      <c r="I171" s="370"/>
      <c r="J171" s="371"/>
    </row>
    <row r="172" spans="1:11" s="305" customFormat="1" ht="12">
      <c r="A172" s="368"/>
      <c r="B172" s="369"/>
      <c r="C172" s="369"/>
      <c r="E172" s="369"/>
      <c r="F172" s="368"/>
      <c r="G172" s="368"/>
      <c r="H172" s="368"/>
      <c r="I172" s="370"/>
      <c r="J172" s="371"/>
    </row>
    <row r="173" spans="1:11" s="305" customFormat="1" ht="12">
      <c r="A173" s="368"/>
      <c r="B173" s="369"/>
      <c r="C173" s="369"/>
      <c r="E173" s="369"/>
      <c r="F173" s="368"/>
      <c r="G173" s="368"/>
      <c r="H173" s="368"/>
      <c r="I173" s="370"/>
      <c r="J173" s="371"/>
    </row>
    <row r="174" spans="1:11" s="305" customFormat="1" ht="12">
      <c r="A174" s="368"/>
      <c r="B174" s="369"/>
      <c r="C174" s="369"/>
      <c r="E174" s="369"/>
      <c r="F174" s="368"/>
      <c r="G174" s="368"/>
      <c r="H174" s="368"/>
      <c r="I174" s="370"/>
      <c r="J174" s="371"/>
    </row>
    <row r="175" spans="1:11" s="305" customFormat="1" ht="12">
      <c r="A175" s="368"/>
      <c r="B175" s="369"/>
      <c r="C175" s="369"/>
      <c r="E175" s="369"/>
      <c r="F175" s="368"/>
      <c r="G175" s="368"/>
      <c r="H175" s="368"/>
      <c r="I175" s="370"/>
      <c r="J175" s="371"/>
    </row>
    <row r="176" spans="1:11" s="305" customFormat="1" ht="12">
      <c r="A176" s="368"/>
      <c r="B176" s="369"/>
      <c r="C176" s="369"/>
      <c r="E176" s="369"/>
      <c r="F176" s="368"/>
      <c r="G176" s="368"/>
      <c r="H176" s="368"/>
      <c r="I176" s="370"/>
      <c r="J176" s="371"/>
    </row>
    <row r="177" spans="1:10" s="305" customFormat="1" ht="12">
      <c r="A177" s="368"/>
      <c r="B177" s="369"/>
      <c r="C177" s="369"/>
      <c r="E177" s="369"/>
      <c r="F177" s="368"/>
      <c r="G177" s="368"/>
      <c r="H177" s="368"/>
      <c r="I177" s="370"/>
      <c r="J177" s="371"/>
    </row>
    <row r="178" spans="1:10" s="305" customFormat="1" ht="12">
      <c r="A178" s="368"/>
      <c r="B178" s="369"/>
      <c r="C178" s="369"/>
      <c r="E178" s="369"/>
      <c r="F178" s="368"/>
      <c r="G178" s="368"/>
      <c r="H178" s="368"/>
      <c r="I178" s="370"/>
      <c r="J178" s="371"/>
    </row>
    <row r="179" spans="1:10" s="305" customFormat="1" ht="12">
      <c r="A179" s="368"/>
      <c r="B179" s="369"/>
      <c r="C179" s="369"/>
      <c r="E179" s="369"/>
      <c r="F179" s="368"/>
      <c r="G179" s="368"/>
      <c r="H179" s="368"/>
      <c r="I179" s="370"/>
      <c r="J179" s="371"/>
    </row>
    <row r="180" spans="1:10" s="305" customFormat="1" ht="12">
      <c r="A180" s="368"/>
      <c r="B180" s="369"/>
      <c r="C180" s="369"/>
      <c r="E180" s="369"/>
      <c r="F180" s="368"/>
      <c r="G180" s="368"/>
      <c r="H180" s="368"/>
      <c r="I180" s="370"/>
      <c r="J180" s="371"/>
    </row>
    <row r="181" spans="1:10" s="305" customFormat="1" ht="12">
      <c r="A181" s="368"/>
      <c r="B181" s="369"/>
      <c r="C181" s="369"/>
      <c r="E181" s="369"/>
      <c r="F181" s="368"/>
      <c r="G181" s="368"/>
      <c r="H181" s="368"/>
      <c r="I181" s="370"/>
      <c r="J181" s="371"/>
    </row>
    <row r="182" spans="1:10" s="305" customFormat="1" ht="12">
      <c r="A182" s="368"/>
      <c r="B182" s="369"/>
      <c r="C182" s="369"/>
      <c r="E182" s="369"/>
      <c r="F182" s="368"/>
      <c r="G182" s="368"/>
      <c r="H182" s="368"/>
      <c r="I182" s="370"/>
      <c r="J182" s="371"/>
    </row>
  </sheetData>
  <mergeCells count="60">
    <mergeCell ref="A1:C1"/>
    <mergeCell ref="J1:K1"/>
    <mergeCell ref="A2:K2"/>
    <mergeCell ref="A3:K3"/>
    <mergeCell ref="A11:A13"/>
    <mergeCell ref="B11:B13"/>
    <mergeCell ref="A14:A16"/>
    <mergeCell ref="B14:B16"/>
    <mergeCell ref="A18:A21"/>
    <mergeCell ref="B18:B21"/>
    <mergeCell ref="C18:C21"/>
    <mergeCell ref="A69:A71"/>
    <mergeCell ref="B69:B71"/>
    <mergeCell ref="C69:C71"/>
    <mergeCell ref="D69:D71"/>
    <mergeCell ref="F18:F21"/>
    <mergeCell ref="A32:A41"/>
    <mergeCell ref="B32:B41"/>
    <mergeCell ref="C32:C41"/>
    <mergeCell ref="D32:D41"/>
    <mergeCell ref="A45:A47"/>
    <mergeCell ref="B45:B47"/>
    <mergeCell ref="C45:C47"/>
    <mergeCell ref="D45:D47"/>
    <mergeCell ref="D18:D21"/>
    <mergeCell ref="A50:A58"/>
    <mergeCell ref="B50:B58"/>
    <mergeCell ref="C50:C58"/>
    <mergeCell ref="D50:D58"/>
    <mergeCell ref="J60:J62"/>
    <mergeCell ref="K101:K104"/>
    <mergeCell ref="A78:A83"/>
    <mergeCell ref="B78:B83"/>
    <mergeCell ref="C78:C83"/>
    <mergeCell ref="D78:D83"/>
    <mergeCell ref="A86:A94"/>
    <mergeCell ref="B86:B94"/>
    <mergeCell ref="C86:C94"/>
    <mergeCell ref="D86:D94"/>
    <mergeCell ref="A96:A99"/>
    <mergeCell ref="B96:B99"/>
    <mergeCell ref="C96:C99"/>
    <mergeCell ref="D96:D99"/>
    <mergeCell ref="J101:J104"/>
    <mergeCell ref="A110:A113"/>
    <mergeCell ref="B110:B113"/>
    <mergeCell ref="C110:C113"/>
    <mergeCell ref="D110:D113"/>
    <mergeCell ref="A160:A164"/>
    <mergeCell ref="B160:B164"/>
    <mergeCell ref="C160:C164"/>
    <mergeCell ref="D160:D164"/>
    <mergeCell ref="A117:A153"/>
    <mergeCell ref="B117:B153"/>
    <mergeCell ref="C117:C153"/>
    <mergeCell ref="D117:D153"/>
    <mergeCell ref="A155:A159"/>
    <mergeCell ref="B155:B159"/>
    <mergeCell ref="C155:C159"/>
    <mergeCell ref="D155:D15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
  <sheetViews>
    <sheetView workbookViewId="0">
      <selection activeCell="D12" sqref="D12"/>
    </sheetView>
  </sheetViews>
  <sheetFormatPr defaultColWidth="8.796875" defaultRowHeight="13.8"/>
  <cols>
    <col min="1" max="1" width="8.09765625" customWidth="1"/>
    <col min="3" max="3" width="13" customWidth="1"/>
    <col min="4" max="4" width="32.69921875" customWidth="1"/>
    <col min="5" max="5" width="28.09765625" customWidth="1"/>
    <col min="6" max="6" width="40.296875" customWidth="1"/>
    <col min="257" max="257" width="8.09765625" customWidth="1"/>
    <col min="259" max="259" width="13" customWidth="1"/>
    <col min="260" max="260" width="30" customWidth="1"/>
    <col min="261" max="261" width="24.09765625" customWidth="1"/>
    <col min="262" max="262" width="36.296875" customWidth="1"/>
    <col min="513" max="513" width="8.09765625" customWidth="1"/>
    <col min="515" max="515" width="13" customWidth="1"/>
    <col min="516" max="516" width="30" customWidth="1"/>
    <col min="517" max="517" width="24.09765625" customWidth="1"/>
    <col min="518" max="518" width="36.296875" customWidth="1"/>
    <col min="769" max="769" width="8.09765625" customWidth="1"/>
    <col min="771" max="771" width="13" customWidth="1"/>
    <col min="772" max="772" width="30" customWidth="1"/>
    <col min="773" max="773" width="24.09765625" customWidth="1"/>
    <col min="774" max="774" width="36.296875" customWidth="1"/>
    <col min="1025" max="1025" width="8.09765625" customWidth="1"/>
    <col min="1027" max="1027" width="13" customWidth="1"/>
    <col min="1028" max="1028" width="30" customWidth="1"/>
    <col min="1029" max="1029" width="24.09765625" customWidth="1"/>
    <col min="1030" max="1030" width="36.296875" customWidth="1"/>
    <col min="1281" max="1281" width="8.09765625" customWidth="1"/>
    <col min="1283" max="1283" width="13" customWidth="1"/>
    <col min="1284" max="1284" width="30" customWidth="1"/>
    <col min="1285" max="1285" width="24.09765625" customWidth="1"/>
    <col min="1286" max="1286" width="36.296875" customWidth="1"/>
    <col min="1537" max="1537" width="8.09765625" customWidth="1"/>
    <col min="1539" max="1539" width="13" customWidth="1"/>
    <col min="1540" max="1540" width="30" customWidth="1"/>
    <col min="1541" max="1541" width="24.09765625" customWidth="1"/>
    <col min="1542" max="1542" width="36.296875" customWidth="1"/>
    <col min="1793" max="1793" width="8.09765625" customWidth="1"/>
    <col min="1795" max="1795" width="13" customWidth="1"/>
    <col min="1796" max="1796" width="30" customWidth="1"/>
    <col min="1797" max="1797" width="24.09765625" customWidth="1"/>
    <col min="1798" max="1798" width="36.296875" customWidth="1"/>
    <col min="2049" max="2049" width="8.09765625" customWidth="1"/>
    <col min="2051" max="2051" width="13" customWidth="1"/>
    <col min="2052" max="2052" width="30" customWidth="1"/>
    <col min="2053" max="2053" width="24.09765625" customWidth="1"/>
    <col min="2054" max="2054" width="36.296875" customWidth="1"/>
    <col min="2305" max="2305" width="8.09765625" customWidth="1"/>
    <col min="2307" max="2307" width="13" customWidth="1"/>
    <col min="2308" max="2308" width="30" customWidth="1"/>
    <col min="2309" max="2309" width="24.09765625" customWidth="1"/>
    <col min="2310" max="2310" width="36.296875" customWidth="1"/>
    <col min="2561" max="2561" width="8.09765625" customWidth="1"/>
    <col min="2563" max="2563" width="13" customWidth="1"/>
    <col min="2564" max="2564" width="30" customWidth="1"/>
    <col min="2565" max="2565" width="24.09765625" customWidth="1"/>
    <col min="2566" max="2566" width="36.296875" customWidth="1"/>
    <col min="2817" max="2817" width="8.09765625" customWidth="1"/>
    <col min="2819" max="2819" width="13" customWidth="1"/>
    <col min="2820" max="2820" width="30" customWidth="1"/>
    <col min="2821" max="2821" width="24.09765625" customWidth="1"/>
    <col min="2822" max="2822" width="36.296875" customWidth="1"/>
    <col min="3073" max="3073" width="8.09765625" customWidth="1"/>
    <col min="3075" max="3075" width="13" customWidth="1"/>
    <col min="3076" max="3076" width="30" customWidth="1"/>
    <col min="3077" max="3077" width="24.09765625" customWidth="1"/>
    <col min="3078" max="3078" width="36.296875" customWidth="1"/>
    <col min="3329" max="3329" width="8.09765625" customWidth="1"/>
    <col min="3331" max="3331" width="13" customWidth="1"/>
    <col min="3332" max="3332" width="30" customWidth="1"/>
    <col min="3333" max="3333" width="24.09765625" customWidth="1"/>
    <col min="3334" max="3334" width="36.296875" customWidth="1"/>
    <col min="3585" max="3585" width="8.09765625" customWidth="1"/>
    <col min="3587" max="3587" width="13" customWidth="1"/>
    <col min="3588" max="3588" width="30" customWidth="1"/>
    <col min="3589" max="3589" width="24.09765625" customWidth="1"/>
    <col min="3590" max="3590" width="36.296875" customWidth="1"/>
    <col min="3841" max="3841" width="8.09765625" customWidth="1"/>
    <col min="3843" max="3843" width="13" customWidth="1"/>
    <col min="3844" max="3844" width="30" customWidth="1"/>
    <col min="3845" max="3845" width="24.09765625" customWidth="1"/>
    <col min="3846" max="3846" width="36.296875" customWidth="1"/>
    <col min="4097" max="4097" width="8.09765625" customWidth="1"/>
    <col min="4099" max="4099" width="13" customWidth="1"/>
    <col min="4100" max="4100" width="30" customWidth="1"/>
    <col min="4101" max="4101" width="24.09765625" customWidth="1"/>
    <col min="4102" max="4102" width="36.296875" customWidth="1"/>
    <col min="4353" max="4353" width="8.09765625" customWidth="1"/>
    <col min="4355" max="4355" width="13" customWidth="1"/>
    <col min="4356" max="4356" width="30" customWidth="1"/>
    <col min="4357" max="4357" width="24.09765625" customWidth="1"/>
    <col min="4358" max="4358" width="36.296875" customWidth="1"/>
    <col min="4609" max="4609" width="8.09765625" customWidth="1"/>
    <col min="4611" max="4611" width="13" customWidth="1"/>
    <col min="4612" max="4612" width="30" customWidth="1"/>
    <col min="4613" max="4613" width="24.09765625" customWidth="1"/>
    <col min="4614" max="4614" width="36.296875" customWidth="1"/>
    <col min="4865" max="4865" width="8.09765625" customWidth="1"/>
    <col min="4867" max="4867" width="13" customWidth="1"/>
    <col min="4868" max="4868" width="30" customWidth="1"/>
    <col min="4869" max="4869" width="24.09765625" customWidth="1"/>
    <col min="4870" max="4870" width="36.296875" customWidth="1"/>
    <col min="5121" max="5121" width="8.09765625" customWidth="1"/>
    <col min="5123" max="5123" width="13" customWidth="1"/>
    <col min="5124" max="5124" width="30" customWidth="1"/>
    <col min="5125" max="5125" width="24.09765625" customWidth="1"/>
    <col min="5126" max="5126" width="36.296875" customWidth="1"/>
    <col min="5377" max="5377" width="8.09765625" customWidth="1"/>
    <col min="5379" max="5379" width="13" customWidth="1"/>
    <col min="5380" max="5380" width="30" customWidth="1"/>
    <col min="5381" max="5381" width="24.09765625" customWidth="1"/>
    <col min="5382" max="5382" width="36.296875" customWidth="1"/>
    <col min="5633" max="5633" width="8.09765625" customWidth="1"/>
    <col min="5635" max="5635" width="13" customWidth="1"/>
    <col min="5636" max="5636" width="30" customWidth="1"/>
    <col min="5637" max="5637" width="24.09765625" customWidth="1"/>
    <col min="5638" max="5638" width="36.296875" customWidth="1"/>
    <col min="5889" max="5889" width="8.09765625" customWidth="1"/>
    <col min="5891" max="5891" width="13" customWidth="1"/>
    <col min="5892" max="5892" width="30" customWidth="1"/>
    <col min="5893" max="5893" width="24.09765625" customWidth="1"/>
    <col min="5894" max="5894" width="36.296875" customWidth="1"/>
    <col min="6145" max="6145" width="8.09765625" customWidth="1"/>
    <col min="6147" max="6147" width="13" customWidth="1"/>
    <col min="6148" max="6148" width="30" customWidth="1"/>
    <col min="6149" max="6149" width="24.09765625" customWidth="1"/>
    <col min="6150" max="6150" width="36.296875" customWidth="1"/>
    <col min="6401" max="6401" width="8.09765625" customWidth="1"/>
    <col min="6403" max="6403" width="13" customWidth="1"/>
    <col min="6404" max="6404" width="30" customWidth="1"/>
    <col min="6405" max="6405" width="24.09765625" customWidth="1"/>
    <col min="6406" max="6406" width="36.296875" customWidth="1"/>
    <col min="6657" max="6657" width="8.09765625" customWidth="1"/>
    <col min="6659" max="6659" width="13" customWidth="1"/>
    <col min="6660" max="6660" width="30" customWidth="1"/>
    <col min="6661" max="6661" width="24.09765625" customWidth="1"/>
    <col min="6662" max="6662" width="36.296875" customWidth="1"/>
    <col min="6913" max="6913" width="8.09765625" customWidth="1"/>
    <col min="6915" max="6915" width="13" customWidth="1"/>
    <col min="6916" max="6916" width="30" customWidth="1"/>
    <col min="6917" max="6917" width="24.09765625" customWidth="1"/>
    <col min="6918" max="6918" width="36.296875" customWidth="1"/>
    <col min="7169" max="7169" width="8.09765625" customWidth="1"/>
    <col min="7171" max="7171" width="13" customWidth="1"/>
    <col min="7172" max="7172" width="30" customWidth="1"/>
    <col min="7173" max="7173" width="24.09765625" customWidth="1"/>
    <col min="7174" max="7174" width="36.296875" customWidth="1"/>
    <col min="7425" max="7425" width="8.09765625" customWidth="1"/>
    <col min="7427" max="7427" width="13" customWidth="1"/>
    <col min="7428" max="7428" width="30" customWidth="1"/>
    <col min="7429" max="7429" width="24.09765625" customWidth="1"/>
    <col min="7430" max="7430" width="36.296875" customWidth="1"/>
    <col min="7681" max="7681" width="8.09765625" customWidth="1"/>
    <col min="7683" max="7683" width="13" customWidth="1"/>
    <col min="7684" max="7684" width="30" customWidth="1"/>
    <col min="7685" max="7685" width="24.09765625" customWidth="1"/>
    <col min="7686" max="7686" width="36.296875" customWidth="1"/>
    <col min="7937" max="7937" width="8.09765625" customWidth="1"/>
    <col min="7939" max="7939" width="13" customWidth="1"/>
    <col min="7940" max="7940" width="30" customWidth="1"/>
    <col min="7941" max="7941" width="24.09765625" customWidth="1"/>
    <col min="7942" max="7942" width="36.296875" customWidth="1"/>
    <col min="8193" max="8193" width="8.09765625" customWidth="1"/>
    <col min="8195" max="8195" width="13" customWidth="1"/>
    <col min="8196" max="8196" width="30" customWidth="1"/>
    <col min="8197" max="8197" width="24.09765625" customWidth="1"/>
    <col min="8198" max="8198" width="36.296875" customWidth="1"/>
    <col min="8449" max="8449" width="8.09765625" customWidth="1"/>
    <col min="8451" max="8451" width="13" customWidth="1"/>
    <col min="8452" max="8452" width="30" customWidth="1"/>
    <col min="8453" max="8453" width="24.09765625" customWidth="1"/>
    <col min="8454" max="8454" width="36.296875" customWidth="1"/>
    <col min="8705" max="8705" width="8.09765625" customWidth="1"/>
    <col min="8707" max="8707" width="13" customWidth="1"/>
    <col min="8708" max="8708" width="30" customWidth="1"/>
    <col min="8709" max="8709" width="24.09765625" customWidth="1"/>
    <col min="8710" max="8710" width="36.296875" customWidth="1"/>
    <col min="8961" max="8961" width="8.09765625" customWidth="1"/>
    <col min="8963" max="8963" width="13" customWidth="1"/>
    <col min="8964" max="8964" width="30" customWidth="1"/>
    <col min="8965" max="8965" width="24.09765625" customWidth="1"/>
    <col min="8966" max="8966" width="36.296875" customWidth="1"/>
    <col min="9217" max="9217" width="8.09765625" customWidth="1"/>
    <col min="9219" max="9219" width="13" customWidth="1"/>
    <col min="9220" max="9220" width="30" customWidth="1"/>
    <col min="9221" max="9221" width="24.09765625" customWidth="1"/>
    <col min="9222" max="9222" width="36.296875" customWidth="1"/>
    <col min="9473" max="9473" width="8.09765625" customWidth="1"/>
    <col min="9475" max="9475" width="13" customWidth="1"/>
    <col min="9476" max="9476" width="30" customWidth="1"/>
    <col min="9477" max="9477" width="24.09765625" customWidth="1"/>
    <col min="9478" max="9478" width="36.296875" customWidth="1"/>
    <col min="9729" max="9729" width="8.09765625" customWidth="1"/>
    <col min="9731" max="9731" width="13" customWidth="1"/>
    <col min="9732" max="9732" width="30" customWidth="1"/>
    <col min="9733" max="9733" width="24.09765625" customWidth="1"/>
    <col min="9734" max="9734" width="36.296875" customWidth="1"/>
    <col min="9985" max="9985" width="8.09765625" customWidth="1"/>
    <col min="9987" max="9987" width="13" customWidth="1"/>
    <col min="9988" max="9988" width="30" customWidth="1"/>
    <col min="9989" max="9989" width="24.09765625" customWidth="1"/>
    <col min="9990" max="9990" width="36.296875" customWidth="1"/>
    <col min="10241" max="10241" width="8.09765625" customWidth="1"/>
    <col min="10243" max="10243" width="13" customWidth="1"/>
    <col min="10244" max="10244" width="30" customWidth="1"/>
    <col min="10245" max="10245" width="24.09765625" customWidth="1"/>
    <col min="10246" max="10246" width="36.296875" customWidth="1"/>
    <col min="10497" max="10497" width="8.09765625" customWidth="1"/>
    <col min="10499" max="10499" width="13" customWidth="1"/>
    <col min="10500" max="10500" width="30" customWidth="1"/>
    <col min="10501" max="10501" width="24.09765625" customWidth="1"/>
    <col min="10502" max="10502" width="36.296875" customWidth="1"/>
    <col min="10753" max="10753" width="8.09765625" customWidth="1"/>
    <col min="10755" max="10755" width="13" customWidth="1"/>
    <col min="10756" max="10756" width="30" customWidth="1"/>
    <col min="10757" max="10757" width="24.09765625" customWidth="1"/>
    <col min="10758" max="10758" width="36.296875" customWidth="1"/>
    <col min="11009" max="11009" width="8.09765625" customWidth="1"/>
    <col min="11011" max="11011" width="13" customWidth="1"/>
    <col min="11012" max="11012" width="30" customWidth="1"/>
    <col min="11013" max="11013" width="24.09765625" customWidth="1"/>
    <col min="11014" max="11014" width="36.296875" customWidth="1"/>
    <col min="11265" max="11265" width="8.09765625" customWidth="1"/>
    <col min="11267" max="11267" width="13" customWidth="1"/>
    <col min="11268" max="11268" width="30" customWidth="1"/>
    <col min="11269" max="11269" width="24.09765625" customWidth="1"/>
    <col min="11270" max="11270" width="36.296875" customWidth="1"/>
    <col min="11521" max="11521" width="8.09765625" customWidth="1"/>
    <col min="11523" max="11523" width="13" customWidth="1"/>
    <col min="11524" max="11524" width="30" customWidth="1"/>
    <col min="11525" max="11525" width="24.09765625" customWidth="1"/>
    <col min="11526" max="11526" width="36.296875" customWidth="1"/>
    <col min="11777" max="11777" width="8.09765625" customWidth="1"/>
    <col min="11779" max="11779" width="13" customWidth="1"/>
    <col min="11780" max="11780" width="30" customWidth="1"/>
    <col min="11781" max="11781" width="24.09765625" customWidth="1"/>
    <col min="11782" max="11782" width="36.296875" customWidth="1"/>
    <col min="12033" max="12033" width="8.09765625" customWidth="1"/>
    <col min="12035" max="12035" width="13" customWidth="1"/>
    <col min="12036" max="12036" width="30" customWidth="1"/>
    <col min="12037" max="12037" width="24.09765625" customWidth="1"/>
    <col min="12038" max="12038" width="36.296875" customWidth="1"/>
    <col min="12289" max="12289" width="8.09765625" customWidth="1"/>
    <col min="12291" max="12291" width="13" customWidth="1"/>
    <col min="12292" max="12292" width="30" customWidth="1"/>
    <col min="12293" max="12293" width="24.09765625" customWidth="1"/>
    <col min="12294" max="12294" width="36.296875" customWidth="1"/>
    <col min="12545" max="12545" width="8.09765625" customWidth="1"/>
    <col min="12547" max="12547" width="13" customWidth="1"/>
    <col min="12548" max="12548" width="30" customWidth="1"/>
    <col min="12549" max="12549" width="24.09765625" customWidth="1"/>
    <col min="12550" max="12550" width="36.296875" customWidth="1"/>
    <col min="12801" max="12801" width="8.09765625" customWidth="1"/>
    <col min="12803" max="12803" width="13" customWidth="1"/>
    <col min="12804" max="12804" width="30" customWidth="1"/>
    <col min="12805" max="12805" width="24.09765625" customWidth="1"/>
    <col min="12806" max="12806" width="36.296875" customWidth="1"/>
    <col min="13057" max="13057" width="8.09765625" customWidth="1"/>
    <col min="13059" max="13059" width="13" customWidth="1"/>
    <col min="13060" max="13060" width="30" customWidth="1"/>
    <col min="13061" max="13061" width="24.09765625" customWidth="1"/>
    <col min="13062" max="13062" width="36.296875" customWidth="1"/>
    <col min="13313" max="13313" width="8.09765625" customWidth="1"/>
    <col min="13315" max="13315" width="13" customWidth="1"/>
    <col min="13316" max="13316" width="30" customWidth="1"/>
    <col min="13317" max="13317" width="24.09765625" customWidth="1"/>
    <col min="13318" max="13318" width="36.296875" customWidth="1"/>
    <col min="13569" max="13569" width="8.09765625" customWidth="1"/>
    <col min="13571" max="13571" width="13" customWidth="1"/>
    <col min="13572" max="13572" width="30" customWidth="1"/>
    <col min="13573" max="13573" width="24.09765625" customWidth="1"/>
    <col min="13574" max="13574" width="36.296875" customWidth="1"/>
    <col min="13825" max="13825" width="8.09765625" customWidth="1"/>
    <col min="13827" max="13827" width="13" customWidth="1"/>
    <col min="13828" max="13828" width="30" customWidth="1"/>
    <col min="13829" max="13829" width="24.09765625" customWidth="1"/>
    <col min="13830" max="13830" width="36.296875" customWidth="1"/>
    <col min="14081" max="14081" width="8.09765625" customWidth="1"/>
    <col min="14083" max="14083" width="13" customWidth="1"/>
    <col min="14084" max="14084" width="30" customWidth="1"/>
    <col min="14085" max="14085" width="24.09765625" customWidth="1"/>
    <col min="14086" max="14086" width="36.296875" customWidth="1"/>
    <col min="14337" max="14337" width="8.09765625" customWidth="1"/>
    <col min="14339" max="14339" width="13" customWidth="1"/>
    <col min="14340" max="14340" width="30" customWidth="1"/>
    <col min="14341" max="14341" width="24.09765625" customWidth="1"/>
    <col min="14342" max="14342" width="36.296875" customWidth="1"/>
    <col min="14593" max="14593" width="8.09765625" customWidth="1"/>
    <col min="14595" max="14595" width="13" customWidth="1"/>
    <col min="14596" max="14596" width="30" customWidth="1"/>
    <col min="14597" max="14597" width="24.09765625" customWidth="1"/>
    <col min="14598" max="14598" width="36.296875" customWidth="1"/>
    <col min="14849" max="14849" width="8.09765625" customWidth="1"/>
    <col min="14851" max="14851" width="13" customWidth="1"/>
    <col min="14852" max="14852" width="30" customWidth="1"/>
    <col min="14853" max="14853" width="24.09765625" customWidth="1"/>
    <col min="14854" max="14854" width="36.296875" customWidth="1"/>
    <col min="15105" max="15105" width="8.09765625" customWidth="1"/>
    <col min="15107" max="15107" width="13" customWidth="1"/>
    <col min="15108" max="15108" width="30" customWidth="1"/>
    <col min="15109" max="15109" width="24.09765625" customWidth="1"/>
    <col min="15110" max="15110" width="36.296875" customWidth="1"/>
    <col min="15361" max="15361" width="8.09765625" customWidth="1"/>
    <col min="15363" max="15363" width="13" customWidth="1"/>
    <col min="15364" max="15364" width="30" customWidth="1"/>
    <col min="15365" max="15365" width="24.09765625" customWidth="1"/>
    <col min="15366" max="15366" width="36.296875" customWidth="1"/>
    <col min="15617" max="15617" width="8.09765625" customWidth="1"/>
    <col min="15619" max="15619" width="13" customWidth="1"/>
    <col min="15620" max="15620" width="30" customWidth="1"/>
    <col min="15621" max="15621" width="24.09765625" customWidth="1"/>
    <col min="15622" max="15622" width="36.296875" customWidth="1"/>
    <col min="15873" max="15873" width="8.09765625" customWidth="1"/>
    <col min="15875" max="15875" width="13" customWidth="1"/>
    <col min="15876" max="15876" width="30" customWidth="1"/>
    <col min="15877" max="15877" width="24.09765625" customWidth="1"/>
    <col min="15878" max="15878" width="36.296875" customWidth="1"/>
    <col min="16129" max="16129" width="8.09765625" customWidth="1"/>
    <col min="16131" max="16131" width="13" customWidth="1"/>
    <col min="16132" max="16132" width="30" customWidth="1"/>
    <col min="16133" max="16133" width="24.09765625" customWidth="1"/>
    <col min="16134" max="16134" width="36.296875" customWidth="1"/>
  </cols>
  <sheetData>
    <row r="1" spans="1:6" ht="15.6">
      <c r="F1" s="27" t="s">
        <v>449</v>
      </c>
    </row>
    <row r="3" spans="1:6" ht="15.6">
      <c r="A3" s="446" t="s">
        <v>43</v>
      </c>
      <c r="B3" s="446"/>
      <c r="C3" s="446"/>
      <c r="D3" s="446"/>
      <c r="E3" s="446"/>
      <c r="F3" s="446"/>
    </row>
    <row r="5" spans="1:6" ht="15.6">
      <c r="A5" s="447" t="s">
        <v>0</v>
      </c>
      <c r="B5" s="447" t="s">
        <v>44</v>
      </c>
      <c r="C5" s="447"/>
      <c r="D5" s="447" t="s">
        <v>45</v>
      </c>
      <c r="E5" s="447" t="s">
        <v>46</v>
      </c>
      <c r="F5" s="447" t="s">
        <v>47</v>
      </c>
    </row>
    <row r="6" spans="1:6" ht="15.6">
      <c r="A6" s="447"/>
      <c r="B6" s="4" t="s">
        <v>37</v>
      </c>
      <c r="C6" s="4" t="s">
        <v>42</v>
      </c>
      <c r="D6" s="447"/>
      <c r="E6" s="447"/>
      <c r="F6" s="447"/>
    </row>
    <row r="7" spans="1:6" ht="15.6">
      <c r="A7" s="28" t="s">
        <v>48</v>
      </c>
      <c r="B7" s="28" t="s">
        <v>49</v>
      </c>
      <c r="C7" s="28" t="s">
        <v>50</v>
      </c>
      <c r="D7" s="28" t="s">
        <v>51</v>
      </c>
      <c r="E7" s="28" t="s">
        <v>52</v>
      </c>
      <c r="F7" s="28" t="s">
        <v>53</v>
      </c>
    </row>
    <row r="8" spans="1:6" ht="31.2">
      <c r="A8" s="4"/>
      <c r="B8" s="4"/>
      <c r="C8" s="4"/>
      <c r="D8" s="11" t="s">
        <v>64</v>
      </c>
      <c r="E8" s="11" t="s">
        <v>239</v>
      </c>
      <c r="F8" s="34" t="s">
        <v>65</v>
      </c>
    </row>
  </sheetData>
  <mergeCells count="6">
    <mergeCell ref="A3:F3"/>
    <mergeCell ref="A5:A6"/>
    <mergeCell ref="B5:C5"/>
    <mergeCell ref="D5:D6"/>
    <mergeCell ref="E5:E6"/>
    <mergeCell ref="F5:F6"/>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7"/>
  <sheetViews>
    <sheetView workbookViewId="0">
      <selection activeCell="A6" sqref="A6"/>
    </sheetView>
  </sheetViews>
  <sheetFormatPr defaultColWidth="8.796875" defaultRowHeight="13.8"/>
  <cols>
    <col min="1" max="1" width="94.5" customWidth="1"/>
    <col min="257" max="257" width="94.5" customWidth="1"/>
    <col min="513" max="513" width="94.5" customWidth="1"/>
    <col min="769" max="769" width="94.5" customWidth="1"/>
    <col min="1025" max="1025" width="94.5" customWidth="1"/>
    <col min="1281" max="1281" width="94.5" customWidth="1"/>
    <col min="1537" max="1537" width="94.5" customWidth="1"/>
    <col min="1793" max="1793" width="94.5" customWidth="1"/>
    <col min="2049" max="2049" width="94.5" customWidth="1"/>
    <col min="2305" max="2305" width="94.5" customWidth="1"/>
    <col min="2561" max="2561" width="94.5" customWidth="1"/>
    <col min="2817" max="2817" width="94.5" customWidth="1"/>
    <col min="3073" max="3073" width="94.5" customWidth="1"/>
    <col min="3329" max="3329" width="94.5" customWidth="1"/>
    <col min="3585" max="3585" width="94.5" customWidth="1"/>
    <col min="3841" max="3841" width="94.5" customWidth="1"/>
    <col min="4097" max="4097" width="94.5" customWidth="1"/>
    <col min="4353" max="4353" width="94.5" customWidth="1"/>
    <col min="4609" max="4609" width="94.5" customWidth="1"/>
    <col min="4865" max="4865" width="94.5" customWidth="1"/>
    <col min="5121" max="5121" width="94.5" customWidth="1"/>
    <col min="5377" max="5377" width="94.5" customWidth="1"/>
    <col min="5633" max="5633" width="94.5" customWidth="1"/>
    <col min="5889" max="5889" width="94.5" customWidth="1"/>
    <col min="6145" max="6145" width="94.5" customWidth="1"/>
    <col min="6401" max="6401" width="94.5" customWidth="1"/>
    <col min="6657" max="6657" width="94.5" customWidth="1"/>
    <col min="6913" max="6913" width="94.5" customWidth="1"/>
    <col min="7169" max="7169" width="94.5" customWidth="1"/>
    <col min="7425" max="7425" width="94.5" customWidth="1"/>
    <col min="7681" max="7681" width="94.5" customWidth="1"/>
    <col min="7937" max="7937" width="94.5" customWidth="1"/>
    <col min="8193" max="8193" width="94.5" customWidth="1"/>
    <col min="8449" max="8449" width="94.5" customWidth="1"/>
    <col min="8705" max="8705" width="94.5" customWidth="1"/>
    <col min="8961" max="8961" width="94.5" customWidth="1"/>
    <col min="9217" max="9217" width="94.5" customWidth="1"/>
    <col min="9473" max="9473" width="94.5" customWidth="1"/>
    <col min="9729" max="9729" width="94.5" customWidth="1"/>
    <col min="9985" max="9985" width="94.5" customWidth="1"/>
    <col min="10241" max="10241" width="94.5" customWidth="1"/>
    <col min="10497" max="10497" width="94.5" customWidth="1"/>
    <col min="10753" max="10753" width="94.5" customWidth="1"/>
    <col min="11009" max="11009" width="94.5" customWidth="1"/>
    <col min="11265" max="11265" width="94.5" customWidth="1"/>
    <col min="11521" max="11521" width="94.5" customWidth="1"/>
    <col min="11777" max="11777" width="94.5" customWidth="1"/>
    <col min="12033" max="12033" width="94.5" customWidth="1"/>
    <col min="12289" max="12289" width="94.5" customWidth="1"/>
    <col min="12545" max="12545" width="94.5" customWidth="1"/>
    <col min="12801" max="12801" width="94.5" customWidth="1"/>
    <col min="13057" max="13057" width="94.5" customWidth="1"/>
    <col min="13313" max="13313" width="94.5" customWidth="1"/>
    <col min="13569" max="13569" width="94.5" customWidth="1"/>
    <col min="13825" max="13825" width="94.5" customWidth="1"/>
    <col min="14081" max="14081" width="94.5" customWidth="1"/>
    <col min="14337" max="14337" width="94.5" customWidth="1"/>
    <col min="14593" max="14593" width="94.5" customWidth="1"/>
    <col min="14849" max="14849" width="94.5" customWidth="1"/>
    <col min="15105" max="15105" width="94.5" customWidth="1"/>
    <col min="15361" max="15361" width="94.5" customWidth="1"/>
    <col min="15617" max="15617" width="94.5" customWidth="1"/>
    <col min="15873" max="15873" width="94.5" customWidth="1"/>
    <col min="16129" max="16129" width="94.5" customWidth="1"/>
  </cols>
  <sheetData>
    <row r="1" spans="1:1" ht="15.6">
      <c r="A1" s="27" t="s">
        <v>450</v>
      </c>
    </row>
    <row r="3" spans="1:1" ht="15.6">
      <c r="A3" s="33" t="s">
        <v>54</v>
      </c>
    </row>
    <row r="4" spans="1:1" ht="15.6">
      <c r="A4" s="33" t="s">
        <v>55</v>
      </c>
    </row>
    <row r="5" spans="1:1" ht="15.6">
      <c r="A5" s="29"/>
    </row>
    <row r="6" spans="1:1" ht="223.2" customHeight="1">
      <c r="A6" s="32" t="s">
        <v>56</v>
      </c>
    </row>
    <row r="7" spans="1:1" ht="117.6">
      <c r="A7" s="32" t="s">
        <v>57</v>
      </c>
    </row>
  </sheetData>
  <pageMargins left="0.76"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1"/>
  <sheetViews>
    <sheetView view="pageBreakPreview" topLeftCell="A37" zoomScale="85" zoomScaleNormal="100" zoomScaleSheetLayoutView="85" workbookViewId="0">
      <selection activeCell="C29" sqref="C29"/>
    </sheetView>
  </sheetViews>
  <sheetFormatPr defaultColWidth="11.5" defaultRowHeight="15.6"/>
  <cols>
    <col min="1" max="1" width="7.296875" style="12" customWidth="1"/>
    <col min="2" max="2" width="37.796875" style="12" customWidth="1"/>
    <col min="3" max="3" width="83.09765625" style="12" customWidth="1"/>
    <col min="4" max="4" width="20.296875" style="12" customWidth="1"/>
    <col min="5" max="16384" width="11.5" style="12"/>
  </cols>
  <sheetData>
    <row r="1" spans="1:7" ht="19.05" customHeight="1">
      <c r="C1" s="452" t="s">
        <v>1306</v>
      </c>
      <c r="D1" s="452"/>
    </row>
    <row r="3" spans="1:7" ht="16.8">
      <c r="A3" s="453" t="s">
        <v>167</v>
      </c>
      <c r="B3" s="453"/>
      <c r="C3" s="453"/>
      <c r="D3" s="453"/>
      <c r="E3" s="68"/>
      <c r="F3" s="68"/>
      <c r="G3" s="68"/>
    </row>
    <row r="5" spans="1:7">
      <c r="A5" s="4" t="s">
        <v>0</v>
      </c>
      <c r="B5" s="4" t="s">
        <v>168</v>
      </c>
      <c r="C5" s="4" t="s">
        <v>169</v>
      </c>
      <c r="D5" s="4" t="s">
        <v>170</v>
      </c>
    </row>
    <row r="6" spans="1:7">
      <c r="A6" s="4" t="s">
        <v>155</v>
      </c>
      <c r="B6" s="69" t="s">
        <v>171</v>
      </c>
      <c r="C6" s="70"/>
      <c r="D6" s="4"/>
    </row>
    <row r="7" spans="1:7">
      <c r="A7" s="4" t="s">
        <v>4</v>
      </c>
      <c r="B7" s="450" t="s">
        <v>172</v>
      </c>
      <c r="C7" s="451"/>
      <c r="D7" s="5"/>
    </row>
    <row r="8" spans="1:7" ht="31.2">
      <c r="A8" s="11">
        <v>1</v>
      </c>
      <c r="B8" s="65" t="s">
        <v>173</v>
      </c>
      <c r="C8" s="65" t="s">
        <v>174</v>
      </c>
      <c r="D8" s="71" t="s">
        <v>175</v>
      </c>
    </row>
    <row r="9" spans="1:7" ht="31.2">
      <c r="A9" s="11">
        <v>2</v>
      </c>
      <c r="B9" s="65" t="s">
        <v>176</v>
      </c>
      <c r="C9" s="65" t="s">
        <v>177</v>
      </c>
      <c r="D9" s="71" t="s">
        <v>175</v>
      </c>
    </row>
    <row r="10" spans="1:7">
      <c r="A10" s="11">
        <v>3</v>
      </c>
      <c r="B10" s="72" t="s">
        <v>178</v>
      </c>
      <c r="C10" s="72" t="s">
        <v>179</v>
      </c>
      <c r="D10" s="73" t="s">
        <v>175</v>
      </c>
    </row>
    <row r="11" spans="1:7">
      <c r="A11" s="11">
        <v>4</v>
      </c>
      <c r="B11" s="72" t="s">
        <v>180</v>
      </c>
      <c r="C11" s="72" t="s">
        <v>181</v>
      </c>
      <c r="D11" s="73" t="s">
        <v>175</v>
      </c>
    </row>
    <row r="12" spans="1:7" ht="18">
      <c r="A12" s="11">
        <v>5</v>
      </c>
      <c r="B12" s="72" t="s">
        <v>182</v>
      </c>
      <c r="C12" s="74" t="s">
        <v>183</v>
      </c>
      <c r="D12" s="73" t="s">
        <v>175</v>
      </c>
    </row>
    <row r="13" spans="1:7" ht="31.2">
      <c r="A13" s="11">
        <v>6</v>
      </c>
      <c r="B13" s="72" t="s">
        <v>184</v>
      </c>
      <c r="C13" s="72" t="s">
        <v>185</v>
      </c>
      <c r="D13" s="73" t="s">
        <v>175</v>
      </c>
    </row>
    <row r="14" spans="1:7" ht="31.2">
      <c r="A14" s="11">
        <v>7</v>
      </c>
      <c r="B14" s="65" t="s">
        <v>186</v>
      </c>
      <c r="C14" s="75" t="s">
        <v>187</v>
      </c>
      <c r="D14" s="71" t="s">
        <v>175</v>
      </c>
    </row>
    <row r="15" spans="1:7" ht="31.2">
      <c r="A15" s="11">
        <v>8</v>
      </c>
      <c r="B15" s="65" t="s">
        <v>188</v>
      </c>
      <c r="C15" s="75" t="s">
        <v>189</v>
      </c>
      <c r="D15" s="71" t="s">
        <v>175</v>
      </c>
    </row>
    <row r="16" spans="1:7">
      <c r="A16" s="76" t="s">
        <v>5</v>
      </c>
      <c r="B16" s="448" t="s">
        <v>190</v>
      </c>
      <c r="C16" s="449"/>
      <c r="D16" s="77"/>
    </row>
    <row r="17" spans="1:4" ht="31.2">
      <c r="A17" s="78">
        <v>1</v>
      </c>
      <c r="B17" s="72" t="s">
        <v>191</v>
      </c>
      <c r="C17" s="72" t="s">
        <v>192</v>
      </c>
      <c r="D17" s="71" t="s">
        <v>175</v>
      </c>
    </row>
    <row r="18" spans="1:4">
      <c r="A18" s="78">
        <v>2</v>
      </c>
      <c r="B18" s="72" t="s">
        <v>193</v>
      </c>
      <c r="C18" s="72" t="s">
        <v>194</v>
      </c>
      <c r="D18" s="71" t="s">
        <v>175</v>
      </c>
    </row>
    <row r="19" spans="1:4">
      <c r="A19" s="78">
        <v>3</v>
      </c>
      <c r="B19" s="72" t="s">
        <v>195</v>
      </c>
      <c r="C19" s="72" t="s">
        <v>196</v>
      </c>
      <c r="D19" s="71" t="s">
        <v>175</v>
      </c>
    </row>
    <row r="20" spans="1:4">
      <c r="A20" s="79" t="s">
        <v>58</v>
      </c>
      <c r="B20" s="8" t="s">
        <v>197</v>
      </c>
      <c r="C20" s="8"/>
      <c r="D20" s="8"/>
    </row>
    <row r="21" spans="1:4" ht="31.2">
      <c r="A21" s="80">
        <v>1</v>
      </c>
      <c r="B21" s="65" t="s">
        <v>198</v>
      </c>
      <c r="C21" s="75" t="s">
        <v>199</v>
      </c>
      <c r="D21" s="71" t="s">
        <v>175</v>
      </c>
    </row>
    <row r="22" spans="1:4" ht="31.2">
      <c r="A22" s="80">
        <v>2</v>
      </c>
      <c r="B22" s="65" t="s">
        <v>200</v>
      </c>
      <c r="C22" s="75" t="s">
        <v>201</v>
      </c>
      <c r="D22" s="71" t="s">
        <v>175</v>
      </c>
    </row>
    <row r="23" spans="1:4" ht="31.2">
      <c r="A23" s="80">
        <v>3</v>
      </c>
      <c r="B23" s="65" t="s">
        <v>202</v>
      </c>
      <c r="C23" s="75" t="s">
        <v>203</v>
      </c>
      <c r="D23" s="71" t="s">
        <v>175</v>
      </c>
    </row>
    <row r="24" spans="1:4" ht="31.2">
      <c r="A24" s="80">
        <v>4</v>
      </c>
      <c r="B24" s="81" t="s">
        <v>204</v>
      </c>
      <c r="C24" s="75" t="s">
        <v>205</v>
      </c>
      <c r="D24" s="71" t="s">
        <v>175</v>
      </c>
    </row>
    <row r="25" spans="1:4" ht="31.2">
      <c r="A25" s="80">
        <v>5</v>
      </c>
      <c r="B25" s="65" t="s">
        <v>206</v>
      </c>
      <c r="C25" s="75" t="s">
        <v>207</v>
      </c>
      <c r="D25" s="71" t="s">
        <v>175</v>
      </c>
    </row>
    <row r="26" spans="1:4" ht="31.2">
      <c r="A26" s="80">
        <v>6</v>
      </c>
      <c r="B26" s="65" t="s">
        <v>208</v>
      </c>
      <c r="C26" s="75" t="s">
        <v>205</v>
      </c>
      <c r="D26" s="71" t="s">
        <v>175</v>
      </c>
    </row>
    <row r="27" spans="1:4">
      <c r="A27" s="79" t="s">
        <v>156</v>
      </c>
      <c r="B27" s="8" t="s">
        <v>209</v>
      </c>
      <c r="C27" s="8"/>
      <c r="D27" s="8"/>
    </row>
    <row r="28" spans="1:4">
      <c r="A28" s="80" t="s">
        <v>4</v>
      </c>
      <c r="B28" s="450" t="s">
        <v>172</v>
      </c>
      <c r="C28" s="451"/>
      <c r="D28" s="82"/>
    </row>
    <row r="29" spans="1:4" ht="31.2">
      <c r="A29" s="71">
        <v>1</v>
      </c>
      <c r="B29" s="83" t="s">
        <v>210</v>
      </c>
      <c r="C29" s="65" t="s">
        <v>211</v>
      </c>
      <c r="D29" s="84" t="s">
        <v>212</v>
      </c>
    </row>
    <row r="30" spans="1:4" ht="31.2">
      <c r="A30" s="71">
        <v>2</v>
      </c>
      <c r="B30" s="81"/>
      <c r="C30" s="65" t="s">
        <v>213</v>
      </c>
      <c r="D30" s="84" t="s">
        <v>212</v>
      </c>
    </row>
    <row r="31" spans="1:4" ht="31.2">
      <c r="A31" s="71">
        <v>3</v>
      </c>
      <c r="B31" s="81"/>
      <c r="C31" s="81" t="s">
        <v>214</v>
      </c>
      <c r="D31" s="84" t="s">
        <v>212</v>
      </c>
    </row>
    <row r="32" spans="1:4">
      <c r="A32" s="76" t="s">
        <v>5</v>
      </c>
      <c r="B32" s="448" t="s">
        <v>190</v>
      </c>
      <c r="C32" s="449"/>
      <c r="D32" s="82"/>
    </row>
    <row r="33" spans="1:4" ht="31.2">
      <c r="A33" s="80">
        <v>1</v>
      </c>
      <c r="B33" s="82"/>
      <c r="C33" s="81" t="s">
        <v>215</v>
      </c>
      <c r="D33" s="11" t="s">
        <v>216</v>
      </c>
    </row>
    <row r="34" spans="1:4" ht="31.2">
      <c r="A34" s="80">
        <v>2</v>
      </c>
      <c r="B34" s="82"/>
      <c r="C34" s="75" t="s">
        <v>217</v>
      </c>
      <c r="D34" s="84" t="s">
        <v>212</v>
      </c>
    </row>
    <row r="35" spans="1:4" ht="31.2">
      <c r="A35" s="80">
        <v>3</v>
      </c>
      <c r="B35" s="82"/>
      <c r="C35" s="75" t="s">
        <v>218</v>
      </c>
      <c r="D35" s="84" t="s">
        <v>212</v>
      </c>
    </row>
    <row r="36" spans="1:4">
      <c r="A36" s="79" t="s">
        <v>58</v>
      </c>
      <c r="B36" s="8" t="s">
        <v>197</v>
      </c>
      <c r="C36" s="8"/>
      <c r="D36" s="8"/>
    </row>
    <row r="37" spans="1:4" ht="31.2">
      <c r="A37" s="80">
        <v>1</v>
      </c>
      <c r="B37" s="72" t="s">
        <v>219</v>
      </c>
      <c r="C37" s="75" t="s">
        <v>220</v>
      </c>
      <c r="D37" s="84" t="s">
        <v>212</v>
      </c>
    </row>
    <row r="38" spans="1:4" ht="62.4">
      <c r="A38" s="80">
        <v>2</v>
      </c>
      <c r="B38" s="72" t="s">
        <v>221</v>
      </c>
      <c r="C38" s="72" t="s">
        <v>222</v>
      </c>
      <c r="D38" s="11" t="s">
        <v>212</v>
      </c>
    </row>
    <row r="39" spans="1:4">
      <c r="A39" s="79" t="s">
        <v>157</v>
      </c>
      <c r="B39" s="8" t="s">
        <v>223</v>
      </c>
      <c r="C39" s="8"/>
      <c r="D39" s="71"/>
    </row>
    <row r="40" spans="1:4">
      <c r="A40" s="80" t="s">
        <v>4</v>
      </c>
      <c r="B40" s="450" t="s">
        <v>172</v>
      </c>
      <c r="C40" s="451"/>
      <c r="D40" s="82"/>
    </row>
    <row r="41" spans="1:4" ht="31.2">
      <c r="A41" s="71">
        <v>1</v>
      </c>
      <c r="B41" s="72" t="s">
        <v>224</v>
      </c>
      <c r="C41" s="85" t="s">
        <v>225</v>
      </c>
      <c r="D41" s="84" t="s">
        <v>226</v>
      </c>
    </row>
    <row r="42" spans="1:4">
      <c r="A42" s="76" t="s">
        <v>5</v>
      </c>
      <c r="B42" s="448" t="s">
        <v>190</v>
      </c>
      <c r="C42" s="449"/>
      <c r="D42" s="82"/>
    </row>
    <row r="43" spans="1:4" ht="31.2">
      <c r="A43" s="80">
        <v>1</v>
      </c>
      <c r="B43" s="72" t="s">
        <v>227</v>
      </c>
      <c r="C43" s="85" t="s">
        <v>228</v>
      </c>
      <c r="D43" s="84" t="s">
        <v>226</v>
      </c>
    </row>
    <row r="44" spans="1:4">
      <c r="A44" s="79" t="s">
        <v>58</v>
      </c>
      <c r="B44" s="8" t="s">
        <v>197</v>
      </c>
      <c r="C44" s="8"/>
      <c r="D44" s="8"/>
    </row>
    <row r="45" spans="1:4" ht="31.2">
      <c r="A45" s="80">
        <v>1</v>
      </c>
      <c r="B45" s="72"/>
      <c r="C45" s="85" t="s">
        <v>229</v>
      </c>
      <c r="D45" s="84" t="s">
        <v>230</v>
      </c>
    </row>
    <row r="46" spans="1:4" ht="31.2">
      <c r="A46" s="80">
        <v>2</v>
      </c>
      <c r="B46" s="72"/>
      <c r="C46" s="75" t="s">
        <v>231</v>
      </c>
      <c r="D46" s="84" t="s">
        <v>230</v>
      </c>
    </row>
    <row r="47" spans="1:4">
      <c r="A47" s="79" t="s">
        <v>232</v>
      </c>
      <c r="B47" s="8" t="s">
        <v>233</v>
      </c>
      <c r="C47" s="8"/>
      <c r="D47" s="71"/>
    </row>
    <row r="48" spans="1:4">
      <c r="A48" s="80" t="s">
        <v>4</v>
      </c>
      <c r="B48" s="450" t="s">
        <v>172</v>
      </c>
      <c r="C48" s="451"/>
      <c r="D48" s="82"/>
    </row>
    <row r="49" spans="1:4" ht="31.2">
      <c r="A49" s="71">
        <v>1</v>
      </c>
      <c r="B49" s="72" t="s">
        <v>234</v>
      </c>
      <c r="C49" s="85" t="s">
        <v>235</v>
      </c>
      <c r="D49" s="84" t="s">
        <v>226</v>
      </c>
    </row>
    <row r="50" spans="1:4">
      <c r="A50" s="76" t="s">
        <v>5</v>
      </c>
      <c r="B50" s="448" t="s">
        <v>190</v>
      </c>
      <c r="C50" s="449"/>
      <c r="D50" s="82"/>
    </row>
    <row r="51" spans="1:4" ht="31.2">
      <c r="A51" s="80">
        <v>2</v>
      </c>
      <c r="B51" s="72" t="s">
        <v>236</v>
      </c>
      <c r="C51" s="85" t="s">
        <v>237</v>
      </c>
      <c r="D51" s="84" t="s">
        <v>226</v>
      </c>
    </row>
  </sheetData>
  <mergeCells count="10">
    <mergeCell ref="C1:D1"/>
    <mergeCell ref="A3:D3"/>
    <mergeCell ref="B7:C7"/>
    <mergeCell ref="B16:C16"/>
    <mergeCell ref="B28:C28"/>
    <mergeCell ref="B32:C32"/>
    <mergeCell ref="B40:C40"/>
    <mergeCell ref="B42:C42"/>
    <mergeCell ref="B48:C48"/>
    <mergeCell ref="B50:C50"/>
  </mergeCells>
  <pageMargins left="0.70866141732283472" right="0.70866141732283472" top="0.74803149606299213" bottom="0.74803149606299213" header="0.31496062992125984" footer="0.31496062992125984"/>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7"/>
  <sheetViews>
    <sheetView view="pageBreakPreview" zoomScale="60" zoomScaleNormal="100" workbookViewId="0">
      <selection activeCell="F9" sqref="F9"/>
    </sheetView>
  </sheetViews>
  <sheetFormatPr defaultColWidth="11.5" defaultRowHeight="15"/>
  <cols>
    <col min="1" max="1" width="6.69921875" style="86" customWidth="1"/>
    <col min="2" max="2" width="20.296875" style="86" customWidth="1"/>
    <col min="3" max="3" width="22.09765625" style="86" customWidth="1"/>
    <col min="4" max="4" width="9.296875" style="86" customWidth="1"/>
    <col min="5" max="5" width="34.296875" style="86" customWidth="1"/>
    <col min="6" max="6" width="8.5" style="86" customWidth="1"/>
    <col min="7" max="7" width="25.69921875" style="86" customWidth="1"/>
    <col min="8" max="16384" width="11.5" style="86"/>
  </cols>
  <sheetData>
    <row r="1" spans="1:8" ht="15.6">
      <c r="G1" s="471" t="s">
        <v>1127</v>
      </c>
      <c r="H1" s="471"/>
    </row>
    <row r="2" spans="1:8" ht="15.6">
      <c r="A2" s="472" t="s">
        <v>289</v>
      </c>
      <c r="B2" s="472"/>
      <c r="C2" s="472"/>
      <c r="D2" s="472"/>
      <c r="E2" s="472"/>
      <c r="F2" s="472"/>
      <c r="G2" s="472"/>
      <c r="H2" s="472"/>
    </row>
    <row r="3" spans="1:8" ht="15.6">
      <c r="A3" s="473"/>
      <c r="B3" s="473"/>
      <c r="C3" s="473"/>
      <c r="D3" s="473"/>
      <c r="E3" s="473"/>
      <c r="F3" s="473"/>
      <c r="G3" s="473"/>
      <c r="H3" s="473"/>
    </row>
    <row r="4" spans="1:8" ht="43.5" customHeight="1">
      <c r="A4" s="474" t="s">
        <v>0</v>
      </c>
      <c r="B4" s="476" t="s">
        <v>240</v>
      </c>
      <c r="C4" s="476" t="s">
        <v>241</v>
      </c>
      <c r="D4" s="478" t="s">
        <v>242</v>
      </c>
      <c r="E4" s="479"/>
      <c r="F4" s="478" t="s">
        <v>243</v>
      </c>
      <c r="G4" s="479"/>
      <c r="H4" s="476" t="s">
        <v>244</v>
      </c>
    </row>
    <row r="5" spans="1:8" ht="27.6">
      <c r="A5" s="475"/>
      <c r="B5" s="477"/>
      <c r="C5" s="477"/>
      <c r="D5" s="87" t="s">
        <v>245</v>
      </c>
      <c r="E5" s="88" t="s">
        <v>246</v>
      </c>
      <c r="F5" s="87" t="s">
        <v>245</v>
      </c>
      <c r="G5" s="88" t="s">
        <v>246</v>
      </c>
      <c r="H5" s="475"/>
    </row>
    <row r="6" spans="1:8" ht="39.6">
      <c r="A6" s="89">
        <v>1</v>
      </c>
      <c r="B6" s="90" t="s">
        <v>247</v>
      </c>
      <c r="C6" s="16" t="s">
        <v>248</v>
      </c>
      <c r="D6" s="91">
        <v>53.5</v>
      </c>
      <c r="E6" s="92" t="s">
        <v>249</v>
      </c>
      <c r="F6" s="93">
        <v>24.98</v>
      </c>
      <c r="G6" s="94" t="s">
        <v>250</v>
      </c>
      <c r="H6" s="467" t="s">
        <v>251</v>
      </c>
    </row>
    <row r="7" spans="1:8" ht="39.6">
      <c r="A7" s="89">
        <v>2</v>
      </c>
      <c r="B7" s="90" t="s">
        <v>252</v>
      </c>
      <c r="C7" s="16" t="s">
        <v>253</v>
      </c>
      <c r="D7" s="91">
        <v>19.82</v>
      </c>
      <c r="E7" s="92" t="s">
        <v>254</v>
      </c>
      <c r="F7" s="93">
        <v>5.79</v>
      </c>
      <c r="G7" s="94" t="s">
        <v>255</v>
      </c>
      <c r="H7" s="468"/>
    </row>
    <row r="8" spans="1:8" ht="27.6">
      <c r="A8" s="454">
        <v>3</v>
      </c>
      <c r="B8" s="456" t="s">
        <v>256</v>
      </c>
      <c r="C8" s="458" t="s">
        <v>257</v>
      </c>
      <c r="D8" s="469">
        <v>4.0199999999999996</v>
      </c>
      <c r="E8" s="458" t="s">
        <v>258</v>
      </c>
      <c r="F8" s="93">
        <v>1.96</v>
      </c>
      <c r="G8" s="94" t="s">
        <v>259</v>
      </c>
      <c r="H8" s="95"/>
    </row>
    <row r="9" spans="1:8" ht="27.6">
      <c r="A9" s="455"/>
      <c r="B9" s="457"/>
      <c r="C9" s="459"/>
      <c r="D9" s="470"/>
      <c r="E9" s="459"/>
      <c r="F9" s="93">
        <v>1.05</v>
      </c>
      <c r="G9" s="94" t="s">
        <v>260</v>
      </c>
      <c r="H9" s="95"/>
    </row>
    <row r="10" spans="1:8" ht="69">
      <c r="A10" s="89">
        <v>4</v>
      </c>
      <c r="B10" s="90" t="s">
        <v>261</v>
      </c>
      <c r="C10" s="16" t="s">
        <v>262</v>
      </c>
      <c r="D10" s="96">
        <v>52.3</v>
      </c>
      <c r="E10" s="92" t="s">
        <v>263</v>
      </c>
      <c r="F10" s="93">
        <v>8.69</v>
      </c>
      <c r="G10" s="94" t="s">
        <v>264</v>
      </c>
      <c r="H10" s="97" t="s">
        <v>265</v>
      </c>
    </row>
    <row r="11" spans="1:8" ht="27.6">
      <c r="A11" s="454">
        <v>5</v>
      </c>
      <c r="B11" s="456" t="s">
        <v>266</v>
      </c>
      <c r="C11" s="458" t="s">
        <v>267</v>
      </c>
      <c r="D11" s="460">
        <v>8.85</v>
      </c>
      <c r="E11" s="458" t="s">
        <v>268</v>
      </c>
      <c r="F11" s="93">
        <v>4.62</v>
      </c>
      <c r="G11" s="94" t="s">
        <v>269</v>
      </c>
      <c r="H11" s="97" t="s">
        <v>270</v>
      </c>
    </row>
    <row r="12" spans="1:8" ht="27.6">
      <c r="A12" s="455"/>
      <c r="B12" s="457"/>
      <c r="C12" s="459"/>
      <c r="D12" s="461"/>
      <c r="E12" s="462"/>
      <c r="F12" s="93">
        <v>1.93</v>
      </c>
      <c r="G12" s="94" t="s">
        <v>271</v>
      </c>
      <c r="H12" s="97"/>
    </row>
    <row r="13" spans="1:8" ht="27.6">
      <c r="A13" s="454">
        <v>6</v>
      </c>
      <c r="B13" s="456" t="s">
        <v>272</v>
      </c>
      <c r="C13" s="458" t="s">
        <v>273</v>
      </c>
      <c r="D13" s="463"/>
      <c r="E13" s="465" t="s">
        <v>274</v>
      </c>
      <c r="F13" s="93">
        <v>5.44</v>
      </c>
      <c r="G13" s="94" t="s">
        <v>275</v>
      </c>
      <c r="H13" s="97"/>
    </row>
    <row r="14" spans="1:8" ht="27.6">
      <c r="A14" s="455"/>
      <c r="B14" s="457"/>
      <c r="C14" s="459"/>
      <c r="D14" s="464"/>
      <c r="E14" s="466"/>
      <c r="F14" s="93">
        <v>14.4</v>
      </c>
      <c r="G14" s="94" t="s">
        <v>276</v>
      </c>
      <c r="H14" s="97"/>
    </row>
    <row r="15" spans="1:8" ht="105.6">
      <c r="A15" s="98">
        <v>7</v>
      </c>
      <c r="B15" s="90" t="s">
        <v>277</v>
      </c>
      <c r="C15" s="90" t="s">
        <v>278</v>
      </c>
      <c r="D15" s="90"/>
      <c r="E15" s="16" t="s">
        <v>279</v>
      </c>
      <c r="F15" s="93">
        <v>0.54</v>
      </c>
      <c r="G15" s="97" t="s">
        <v>280</v>
      </c>
      <c r="H15" s="99"/>
    </row>
    <row r="16" spans="1:8" ht="52.8">
      <c r="A16" s="98">
        <v>8</v>
      </c>
      <c r="B16" s="90" t="s">
        <v>281</v>
      </c>
      <c r="C16" s="16" t="s">
        <v>282</v>
      </c>
      <c r="D16" s="89"/>
      <c r="E16" s="23"/>
      <c r="F16" s="93">
        <v>0.38</v>
      </c>
      <c r="G16" s="97" t="s">
        <v>283</v>
      </c>
      <c r="H16" s="99"/>
    </row>
    <row r="17" spans="1:8" ht="52.8">
      <c r="A17" s="98">
        <v>9</v>
      </c>
      <c r="B17" s="100" t="s">
        <v>284</v>
      </c>
      <c r="C17" s="97" t="s">
        <v>285</v>
      </c>
      <c r="D17" s="101">
        <v>1.39</v>
      </c>
      <c r="E17" s="102" t="s">
        <v>286</v>
      </c>
      <c r="F17" s="101">
        <v>1.39</v>
      </c>
      <c r="G17" s="101" t="s">
        <v>287</v>
      </c>
      <c r="H17" s="103" t="s">
        <v>288</v>
      </c>
    </row>
  </sheetData>
  <mergeCells count="25">
    <mergeCell ref="G1:H1"/>
    <mergeCell ref="A2:H2"/>
    <mergeCell ref="A3:H3"/>
    <mergeCell ref="A4:A5"/>
    <mergeCell ref="B4:B5"/>
    <mergeCell ref="C4:C5"/>
    <mergeCell ref="D4:E4"/>
    <mergeCell ref="F4:G4"/>
    <mergeCell ref="H4:H5"/>
    <mergeCell ref="H6:H7"/>
    <mergeCell ref="A8:A9"/>
    <mergeCell ref="B8:B9"/>
    <mergeCell ref="C8:C9"/>
    <mergeCell ref="D8:D9"/>
    <mergeCell ref="E8:E9"/>
    <mergeCell ref="A13:A14"/>
    <mergeCell ref="B13:B14"/>
    <mergeCell ref="C13:C14"/>
    <mergeCell ref="D13:D14"/>
    <mergeCell ref="E13:E14"/>
    <mergeCell ref="A11:A12"/>
    <mergeCell ref="B11:B12"/>
    <mergeCell ref="C11:C12"/>
    <mergeCell ref="D11:D12"/>
    <mergeCell ref="E11:E12"/>
  </mergeCells>
  <pageMargins left="0.70866141732283472" right="0.70866141732283472" top="0.74803149606299213" bottom="0.74803149606299213" header="0.31496062992125984" footer="0.31496062992125984"/>
  <pageSetup paperSize="9" scale="94" orientation="landscape" horizontalDpi="203" verticalDpi="20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7"/>
  <sheetViews>
    <sheetView view="pageBreakPreview" zoomScale="60" zoomScaleNormal="100" workbookViewId="0">
      <selection activeCell="E10" sqref="E10"/>
    </sheetView>
  </sheetViews>
  <sheetFormatPr defaultColWidth="9.296875" defaultRowHeight="15.6"/>
  <cols>
    <col min="1" max="1" width="6.296875" style="2" customWidth="1"/>
    <col min="2" max="2" width="43.09765625" style="1" customWidth="1"/>
    <col min="3" max="3" width="12" style="2" customWidth="1"/>
    <col min="4" max="4" width="14.69921875" style="2" customWidth="1"/>
    <col min="5" max="5" width="80" style="1" customWidth="1"/>
    <col min="6" max="6" width="25" style="255" customWidth="1"/>
    <col min="7" max="255" width="9.296875" style="1"/>
    <col min="256" max="256" width="6.296875" style="1" customWidth="1"/>
    <col min="257" max="257" width="43.09765625" style="1" customWidth="1"/>
    <col min="258" max="258" width="12" style="1" customWidth="1"/>
    <col min="259" max="259" width="14.69921875" style="1" customWidth="1"/>
    <col min="260" max="260" width="0" style="1" hidden="1" customWidth="1"/>
    <col min="261" max="261" width="90.5" style="1" customWidth="1"/>
    <col min="262" max="262" width="25" style="1" customWidth="1"/>
    <col min="263" max="511" width="9.296875" style="1"/>
    <col min="512" max="512" width="6.296875" style="1" customWidth="1"/>
    <col min="513" max="513" width="43.09765625" style="1" customWidth="1"/>
    <col min="514" max="514" width="12" style="1" customWidth="1"/>
    <col min="515" max="515" width="14.69921875" style="1" customWidth="1"/>
    <col min="516" max="516" width="0" style="1" hidden="1" customWidth="1"/>
    <col min="517" max="517" width="90.5" style="1" customWidth="1"/>
    <col min="518" max="518" width="25" style="1" customWidth="1"/>
    <col min="519" max="767" width="9.296875" style="1"/>
    <col min="768" max="768" width="6.296875" style="1" customWidth="1"/>
    <col min="769" max="769" width="43.09765625" style="1" customWidth="1"/>
    <col min="770" max="770" width="12" style="1" customWidth="1"/>
    <col min="771" max="771" width="14.69921875" style="1" customWidth="1"/>
    <col min="772" max="772" width="0" style="1" hidden="1" customWidth="1"/>
    <col min="773" max="773" width="90.5" style="1" customWidth="1"/>
    <col min="774" max="774" width="25" style="1" customWidth="1"/>
    <col min="775" max="1023" width="9.296875" style="1"/>
    <col min="1024" max="1024" width="6.296875" style="1" customWidth="1"/>
    <col min="1025" max="1025" width="43.09765625" style="1" customWidth="1"/>
    <col min="1026" max="1026" width="12" style="1" customWidth="1"/>
    <col min="1027" max="1027" width="14.69921875" style="1" customWidth="1"/>
    <col min="1028" max="1028" width="0" style="1" hidden="1" customWidth="1"/>
    <col min="1029" max="1029" width="90.5" style="1" customWidth="1"/>
    <col min="1030" max="1030" width="25" style="1" customWidth="1"/>
    <col min="1031" max="1279" width="9.296875" style="1"/>
    <col min="1280" max="1280" width="6.296875" style="1" customWidth="1"/>
    <col min="1281" max="1281" width="43.09765625" style="1" customWidth="1"/>
    <col min="1282" max="1282" width="12" style="1" customWidth="1"/>
    <col min="1283" max="1283" width="14.69921875" style="1" customWidth="1"/>
    <col min="1284" max="1284" width="0" style="1" hidden="1" customWidth="1"/>
    <col min="1285" max="1285" width="90.5" style="1" customWidth="1"/>
    <col min="1286" max="1286" width="25" style="1" customWidth="1"/>
    <col min="1287" max="1535" width="9.296875" style="1"/>
    <col min="1536" max="1536" width="6.296875" style="1" customWidth="1"/>
    <col min="1537" max="1537" width="43.09765625" style="1" customWidth="1"/>
    <col min="1538" max="1538" width="12" style="1" customWidth="1"/>
    <col min="1539" max="1539" width="14.69921875" style="1" customWidth="1"/>
    <col min="1540" max="1540" width="0" style="1" hidden="1" customWidth="1"/>
    <col min="1541" max="1541" width="90.5" style="1" customWidth="1"/>
    <col min="1542" max="1542" width="25" style="1" customWidth="1"/>
    <col min="1543" max="1791" width="9.296875" style="1"/>
    <col min="1792" max="1792" width="6.296875" style="1" customWidth="1"/>
    <col min="1793" max="1793" width="43.09765625" style="1" customWidth="1"/>
    <col min="1794" max="1794" width="12" style="1" customWidth="1"/>
    <col min="1795" max="1795" width="14.69921875" style="1" customWidth="1"/>
    <col min="1796" max="1796" width="0" style="1" hidden="1" customWidth="1"/>
    <col min="1797" max="1797" width="90.5" style="1" customWidth="1"/>
    <col min="1798" max="1798" width="25" style="1" customWidth="1"/>
    <col min="1799" max="2047" width="9.296875" style="1"/>
    <col min="2048" max="2048" width="6.296875" style="1" customWidth="1"/>
    <col min="2049" max="2049" width="43.09765625" style="1" customWidth="1"/>
    <col min="2050" max="2050" width="12" style="1" customWidth="1"/>
    <col min="2051" max="2051" width="14.69921875" style="1" customWidth="1"/>
    <col min="2052" max="2052" width="0" style="1" hidden="1" customWidth="1"/>
    <col min="2053" max="2053" width="90.5" style="1" customWidth="1"/>
    <col min="2054" max="2054" width="25" style="1" customWidth="1"/>
    <col min="2055" max="2303" width="9.296875" style="1"/>
    <col min="2304" max="2304" width="6.296875" style="1" customWidth="1"/>
    <col min="2305" max="2305" width="43.09765625" style="1" customWidth="1"/>
    <col min="2306" max="2306" width="12" style="1" customWidth="1"/>
    <col min="2307" max="2307" width="14.69921875" style="1" customWidth="1"/>
    <col min="2308" max="2308" width="0" style="1" hidden="1" customWidth="1"/>
    <col min="2309" max="2309" width="90.5" style="1" customWidth="1"/>
    <col min="2310" max="2310" width="25" style="1" customWidth="1"/>
    <col min="2311" max="2559" width="9.296875" style="1"/>
    <col min="2560" max="2560" width="6.296875" style="1" customWidth="1"/>
    <col min="2561" max="2561" width="43.09765625" style="1" customWidth="1"/>
    <col min="2562" max="2562" width="12" style="1" customWidth="1"/>
    <col min="2563" max="2563" width="14.69921875" style="1" customWidth="1"/>
    <col min="2564" max="2564" width="0" style="1" hidden="1" customWidth="1"/>
    <col min="2565" max="2565" width="90.5" style="1" customWidth="1"/>
    <col min="2566" max="2566" width="25" style="1" customWidth="1"/>
    <col min="2567" max="2815" width="9.296875" style="1"/>
    <col min="2816" max="2816" width="6.296875" style="1" customWidth="1"/>
    <col min="2817" max="2817" width="43.09765625" style="1" customWidth="1"/>
    <col min="2818" max="2818" width="12" style="1" customWidth="1"/>
    <col min="2819" max="2819" width="14.69921875" style="1" customWidth="1"/>
    <col min="2820" max="2820" width="0" style="1" hidden="1" customWidth="1"/>
    <col min="2821" max="2821" width="90.5" style="1" customWidth="1"/>
    <col min="2822" max="2822" width="25" style="1" customWidth="1"/>
    <col min="2823" max="3071" width="9.296875" style="1"/>
    <col min="3072" max="3072" width="6.296875" style="1" customWidth="1"/>
    <col min="3073" max="3073" width="43.09765625" style="1" customWidth="1"/>
    <col min="3074" max="3074" width="12" style="1" customWidth="1"/>
    <col min="3075" max="3075" width="14.69921875" style="1" customWidth="1"/>
    <col min="3076" max="3076" width="0" style="1" hidden="1" customWidth="1"/>
    <col min="3077" max="3077" width="90.5" style="1" customWidth="1"/>
    <col min="3078" max="3078" width="25" style="1" customWidth="1"/>
    <col min="3079" max="3327" width="9.296875" style="1"/>
    <col min="3328" max="3328" width="6.296875" style="1" customWidth="1"/>
    <col min="3329" max="3329" width="43.09765625" style="1" customWidth="1"/>
    <col min="3330" max="3330" width="12" style="1" customWidth="1"/>
    <col min="3331" max="3331" width="14.69921875" style="1" customWidth="1"/>
    <col min="3332" max="3332" width="0" style="1" hidden="1" customWidth="1"/>
    <col min="3333" max="3333" width="90.5" style="1" customWidth="1"/>
    <col min="3334" max="3334" width="25" style="1" customWidth="1"/>
    <col min="3335" max="3583" width="9.296875" style="1"/>
    <col min="3584" max="3584" width="6.296875" style="1" customWidth="1"/>
    <col min="3585" max="3585" width="43.09765625" style="1" customWidth="1"/>
    <col min="3586" max="3586" width="12" style="1" customWidth="1"/>
    <col min="3587" max="3587" width="14.69921875" style="1" customWidth="1"/>
    <col min="3588" max="3588" width="0" style="1" hidden="1" customWidth="1"/>
    <col min="3589" max="3589" width="90.5" style="1" customWidth="1"/>
    <col min="3590" max="3590" width="25" style="1" customWidth="1"/>
    <col min="3591" max="3839" width="9.296875" style="1"/>
    <col min="3840" max="3840" width="6.296875" style="1" customWidth="1"/>
    <col min="3841" max="3841" width="43.09765625" style="1" customWidth="1"/>
    <col min="3842" max="3842" width="12" style="1" customWidth="1"/>
    <col min="3843" max="3843" width="14.69921875" style="1" customWidth="1"/>
    <col min="3844" max="3844" width="0" style="1" hidden="1" customWidth="1"/>
    <col min="3845" max="3845" width="90.5" style="1" customWidth="1"/>
    <col min="3846" max="3846" width="25" style="1" customWidth="1"/>
    <col min="3847" max="4095" width="9.296875" style="1"/>
    <col min="4096" max="4096" width="6.296875" style="1" customWidth="1"/>
    <col min="4097" max="4097" width="43.09765625" style="1" customWidth="1"/>
    <col min="4098" max="4098" width="12" style="1" customWidth="1"/>
    <col min="4099" max="4099" width="14.69921875" style="1" customWidth="1"/>
    <col min="4100" max="4100" width="0" style="1" hidden="1" customWidth="1"/>
    <col min="4101" max="4101" width="90.5" style="1" customWidth="1"/>
    <col min="4102" max="4102" width="25" style="1" customWidth="1"/>
    <col min="4103" max="4351" width="9.296875" style="1"/>
    <col min="4352" max="4352" width="6.296875" style="1" customWidth="1"/>
    <col min="4353" max="4353" width="43.09765625" style="1" customWidth="1"/>
    <col min="4354" max="4354" width="12" style="1" customWidth="1"/>
    <col min="4355" max="4355" width="14.69921875" style="1" customWidth="1"/>
    <col min="4356" max="4356" width="0" style="1" hidden="1" customWidth="1"/>
    <col min="4357" max="4357" width="90.5" style="1" customWidth="1"/>
    <col min="4358" max="4358" width="25" style="1" customWidth="1"/>
    <col min="4359" max="4607" width="9.296875" style="1"/>
    <col min="4608" max="4608" width="6.296875" style="1" customWidth="1"/>
    <col min="4609" max="4609" width="43.09765625" style="1" customWidth="1"/>
    <col min="4610" max="4610" width="12" style="1" customWidth="1"/>
    <col min="4611" max="4611" width="14.69921875" style="1" customWidth="1"/>
    <col min="4612" max="4612" width="0" style="1" hidden="1" customWidth="1"/>
    <col min="4613" max="4613" width="90.5" style="1" customWidth="1"/>
    <col min="4614" max="4614" width="25" style="1" customWidth="1"/>
    <col min="4615" max="4863" width="9.296875" style="1"/>
    <col min="4864" max="4864" width="6.296875" style="1" customWidth="1"/>
    <col min="4865" max="4865" width="43.09765625" style="1" customWidth="1"/>
    <col min="4866" max="4866" width="12" style="1" customWidth="1"/>
    <col min="4867" max="4867" width="14.69921875" style="1" customWidth="1"/>
    <col min="4868" max="4868" width="0" style="1" hidden="1" customWidth="1"/>
    <col min="4869" max="4869" width="90.5" style="1" customWidth="1"/>
    <col min="4870" max="4870" width="25" style="1" customWidth="1"/>
    <col min="4871" max="5119" width="9.296875" style="1"/>
    <col min="5120" max="5120" width="6.296875" style="1" customWidth="1"/>
    <col min="5121" max="5121" width="43.09765625" style="1" customWidth="1"/>
    <col min="5122" max="5122" width="12" style="1" customWidth="1"/>
    <col min="5123" max="5123" width="14.69921875" style="1" customWidth="1"/>
    <col min="5124" max="5124" width="0" style="1" hidden="1" customWidth="1"/>
    <col min="5125" max="5125" width="90.5" style="1" customWidth="1"/>
    <col min="5126" max="5126" width="25" style="1" customWidth="1"/>
    <col min="5127" max="5375" width="9.296875" style="1"/>
    <col min="5376" max="5376" width="6.296875" style="1" customWidth="1"/>
    <col min="5377" max="5377" width="43.09765625" style="1" customWidth="1"/>
    <col min="5378" max="5378" width="12" style="1" customWidth="1"/>
    <col min="5379" max="5379" width="14.69921875" style="1" customWidth="1"/>
    <col min="5380" max="5380" width="0" style="1" hidden="1" customWidth="1"/>
    <col min="5381" max="5381" width="90.5" style="1" customWidth="1"/>
    <col min="5382" max="5382" width="25" style="1" customWidth="1"/>
    <col min="5383" max="5631" width="9.296875" style="1"/>
    <col min="5632" max="5632" width="6.296875" style="1" customWidth="1"/>
    <col min="5633" max="5633" width="43.09765625" style="1" customWidth="1"/>
    <col min="5634" max="5634" width="12" style="1" customWidth="1"/>
    <col min="5635" max="5635" width="14.69921875" style="1" customWidth="1"/>
    <col min="5636" max="5636" width="0" style="1" hidden="1" customWidth="1"/>
    <col min="5637" max="5637" width="90.5" style="1" customWidth="1"/>
    <col min="5638" max="5638" width="25" style="1" customWidth="1"/>
    <col min="5639" max="5887" width="9.296875" style="1"/>
    <col min="5888" max="5888" width="6.296875" style="1" customWidth="1"/>
    <col min="5889" max="5889" width="43.09765625" style="1" customWidth="1"/>
    <col min="5890" max="5890" width="12" style="1" customWidth="1"/>
    <col min="5891" max="5891" width="14.69921875" style="1" customWidth="1"/>
    <col min="5892" max="5892" width="0" style="1" hidden="1" customWidth="1"/>
    <col min="5893" max="5893" width="90.5" style="1" customWidth="1"/>
    <col min="5894" max="5894" width="25" style="1" customWidth="1"/>
    <col min="5895" max="6143" width="9.296875" style="1"/>
    <col min="6144" max="6144" width="6.296875" style="1" customWidth="1"/>
    <col min="6145" max="6145" width="43.09765625" style="1" customWidth="1"/>
    <col min="6146" max="6146" width="12" style="1" customWidth="1"/>
    <col min="6147" max="6147" width="14.69921875" style="1" customWidth="1"/>
    <col min="6148" max="6148" width="0" style="1" hidden="1" customWidth="1"/>
    <col min="6149" max="6149" width="90.5" style="1" customWidth="1"/>
    <col min="6150" max="6150" width="25" style="1" customWidth="1"/>
    <col min="6151" max="6399" width="9.296875" style="1"/>
    <col min="6400" max="6400" width="6.296875" style="1" customWidth="1"/>
    <col min="6401" max="6401" width="43.09765625" style="1" customWidth="1"/>
    <col min="6402" max="6402" width="12" style="1" customWidth="1"/>
    <col min="6403" max="6403" width="14.69921875" style="1" customWidth="1"/>
    <col min="6404" max="6404" width="0" style="1" hidden="1" customWidth="1"/>
    <col min="6405" max="6405" width="90.5" style="1" customWidth="1"/>
    <col min="6406" max="6406" width="25" style="1" customWidth="1"/>
    <col min="6407" max="6655" width="9.296875" style="1"/>
    <col min="6656" max="6656" width="6.296875" style="1" customWidth="1"/>
    <col min="6657" max="6657" width="43.09765625" style="1" customWidth="1"/>
    <col min="6658" max="6658" width="12" style="1" customWidth="1"/>
    <col min="6659" max="6659" width="14.69921875" style="1" customWidth="1"/>
    <col min="6660" max="6660" width="0" style="1" hidden="1" customWidth="1"/>
    <col min="6661" max="6661" width="90.5" style="1" customWidth="1"/>
    <col min="6662" max="6662" width="25" style="1" customWidth="1"/>
    <col min="6663" max="6911" width="9.296875" style="1"/>
    <col min="6912" max="6912" width="6.296875" style="1" customWidth="1"/>
    <col min="6913" max="6913" width="43.09765625" style="1" customWidth="1"/>
    <col min="6914" max="6914" width="12" style="1" customWidth="1"/>
    <col min="6915" max="6915" width="14.69921875" style="1" customWidth="1"/>
    <col min="6916" max="6916" width="0" style="1" hidden="1" customWidth="1"/>
    <col min="6917" max="6917" width="90.5" style="1" customWidth="1"/>
    <col min="6918" max="6918" width="25" style="1" customWidth="1"/>
    <col min="6919" max="7167" width="9.296875" style="1"/>
    <col min="7168" max="7168" width="6.296875" style="1" customWidth="1"/>
    <col min="7169" max="7169" width="43.09765625" style="1" customWidth="1"/>
    <col min="7170" max="7170" width="12" style="1" customWidth="1"/>
    <col min="7171" max="7171" width="14.69921875" style="1" customWidth="1"/>
    <col min="7172" max="7172" width="0" style="1" hidden="1" customWidth="1"/>
    <col min="7173" max="7173" width="90.5" style="1" customWidth="1"/>
    <col min="7174" max="7174" width="25" style="1" customWidth="1"/>
    <col min="7175" max="7423" width="9.296875" style="1"/>
    <col min="7424" max="7424" width="6.296875" style="1" customWidth="1"/>
    <col min="7425" max="7425" width="43.09765625" style="1" customWidth="1"/>
    <col min="7426" max="7426" width="12" style="1" customWidth="1"/>
    <col min="7427" max="7427" width="14.69921875" style="1" customWidth="1"/>
    <col min="7428" max="7428" width="0" style="1" hidden="1" customWidth="1"/>
    <col min="7429" max="7429" width="90.5" style="1" customWidth="1"/>
    <col min="7430" max="7430" width="25" style="1" customWidth="1"/>
    <col min="7431" max="7679" width="9.296875" style="1"/>
    <col min="7680" max="7680" width="6.296875" style="1" customWidth="1"/>
    <col min="7681" max="7681" width="43.09765625" style="1" customWidth="1"/>
    <col min="7682" max="7682" width="12" style="1" customWidth="1"/>
    <col min="7683" max="7683" width="14.69921875" style="1" customWidth="1"/>
    <col min="7684" max="7684" width="0" style="1" hidden="1" customWidth="1"/>
    <col min="7685" max="7685" width="90.5" style="1" customWidth="1"/>
    <col min="7686" max="7686" width="25" style="1" customWidth="1"/>
    <col min="7687" max="7935" width="9.296875" style="1"/>
    <col min="7936" max="7936" width="6.296875" style="1" customWidth="1"/>
    <col min="7937" max="7937" width="43.09765625" style="1" customWidth="1"/>
    <col min="7938" max="7938" width="12" style="1" customWidth="1"/>
    <col min="7939" max="7939" width="14.69921875" style="1" customWidth="1"/>
    <col min="7940" max="7940" width="0" style="1" hidden="1" customWidth="1"/>
    <col min="7941" max="7941" width="90.5" style="1" customWidth="1"/>
    <col min="7942" max="7942" width="25" style="1" customWidth="1"/>
    <col min="7943" max="8191" width="9.296875" style="1"/>
    <col min="8192" max="8192" width="6.296875" style="1" customWidth="1"/>
    <col min="8193" max="8193" width="43.09765625" style="1" customWidth="1"/>
    <col min="8194" max="8194" width="12" style="1" customWidth="1"/>
    <col min="8195" max="8195" width="14.69921875" style="1" customWidth="1"/>
    <col min="8196" max="8196" width="0" style="1" hidden="1" customWidth="1"/>
    <col min="8197" max="8197" width="90.5" style="1" customWidth="1"/>
    <col min="8198" max="8198" width="25" style="1" customWidth="1"/>
    <col min="8199" max="8447" width="9.296875" style="1"/>
    <col min="8448" max="8448" width="6.296875" style="1" customWidth="1"/>
    <col min="8449" max="8449" width="43.09765625" style="1" customWidth="1"/>
    <col min="8450" max="8450" width="12" style="1" customWidth="1"/>
    <col min="8451" max="8451" width="14.69921875" style="1" customWidth="1"/>
    <col min="8452" max="8452" width="0" style="1" hidden="1" customWidth="1"/>
    <col min="8453" max="8453" width="90.5" style="1" customWidth="1"/>
    <col min="8454" max="8454" width="25" style="1" customWidth="1"/>
    <col min="8455" max="8703" width="9.296875" style="1"/>
    <col min="8704" max="8704" width="6.296875" style="1" customWidth="1"/>
    <col min="8705" max="8705" width="43.09765625" style="1" customWidth="1"/>
    <col min="8706" max="8706" width="12" style="1" customWidth="1"/>
    <col min="8707" max="8707" width="14.69921875" style="1" customWidth="1"/>
    <col min="8708" max="8708" width="0" style="1" hidden="1" customWidth="1"/>
    <col min="8709" max="8709" width="90.5" style="1" customWidth="1"/>
    <col min="8710" max="8710" width="25" style="1" customWidth="1"/>
    <col min="8711" max="8959" width="9.296875" style="1"/>
    <col min="8960" max="8960" width="6.296875" style="1" customWidth="1"/>
    <col min="8961" max="8961" width="43.09765625" style="1" customWidth="1"/>
    <col min="8962" max="8962" width="12" style="1" customWidth="1"/>
    <col min="8963" max="8963" width="14.69921875" style="1" customWidth="1"/>
    <col min="8964" max="8964" width="0" style="1" hidden="1" customWidth="1"/>
    <col min="8965" max="8965" width="90.5" style="1" customWidth="1"/>
    <col min="8966" max="8966" width="25" style="1" customWidth="1"/>
    <col min="8967" max="9215" width="9.296875" style="1"/>
    <col min="9216" max="9216" width="6.296875" style="1" customWidth="1"/>
    <col min="9217" max="9217" width="43.09765625" style="1" customWidth="1"/>
    <col min="9218" max="9218" width="12" style="1" customWidth="1"/>
    <col min="9219" max="9219" width="14.69921875" style="1" customWidth="1"/>
    <col min="9220" max="9220" width="0" style="1" hidden="1" customWidth="1"/>
    <col min="9221" max="9221" width="90.5" style="1" customWidth="1"/>
    <col min="9222" max="9222" width="25" style="1" customWidth="1"/>
    <col min="9223" max="9471" width="9.296875" style="1"/>
    <col min="9472" max="9472" width="6.296875" style="1" customWidth="1"/>
    <col min="9473" max="9473" width="43.09765625" style="1" customWidth="1"/>
    <col min="9474" max="9474" width="12" style="1" customWidth="1"/>
    <col min="9475" max="9475" width="14.69921875" style="1" customWidth="1"/>
    <col min="9476" max="9476" width="0" style="1" hidden="1" customWidth="1"/>
    <col min="9477" max="9477" width="90.5" style="1" customWidth="1"/>
    <col min="9478" max="9478" width="25" style="1" customWidth="1"/>
    <col min="9479" max="9727" width="9.296875" style="1"/>
    <col min="9728" max="9728" width="6.296875" style="1" customWidth="1"/>
    <col min="9729" max="9729" width="43.09765625" style="1" customWidth="1"/>
    <col min="9730" max="9730" width="12" style="1" customWidth="1"/>
    <col min="9731" max="9731" width="14.69921875" style="1" customWidth="1"/>
    <col min="9732" max="9732" width="0" style="1" hidden="1" customWidth="1"/>
    <col min="9733" max="9733" width="90.5" style="1" customWidth="1"/>
    <col min="9734" max="9734" width="25" style="1" customWidth="1"/>
    <col min="9735" max="9983" width="9.296875" style="1"/>
    <col min="9984" max="9984" width="6.296875" style="1" customWidth="1"/>
    <col min="9985" max="9985" width="43.09765625" style="1" customWidth="1"/>
    <col min="9986" max="9986" width="12" style="1" customWidth="1"/>
    <col min="9987" max="9987" width="14.69921875" style="1" customWidth="1"/>
    <col min="9988" max="9988" width="0" style="1" hidden="1" customWidth="1"/>
    <col min="9989" max="9989" width="90.5" style="1" customWidth="1"/>
    <col min="9990" max="9990" width="25" style="1" customWidth="1"/>
    <col min="9991" max="10239" width="9.296875" style="1"/>
    <col min="10240" max="10240" width="6.296875" style="1" customWidth="1"/>
    <col min="10241" max="10241" width="43.09765625" style="1" customWidth="1"/>
    <col min="10242" max="10242" width="12" style="1" customWidth="1"/>
    <col min="10243" max="10243" width="14.69921875" style="1" customWidth="1"/>
    <col min="10244" max="10244" width="0" style="1" hidden="1" customWidth="1"/>
    <col min="10245" max="10245" width="90.5" style="1" customWidth="1"/>
    <col min="10246" max="10246" width="25" style="1" customWidth="1"/>
    <col min="10247" max="10495" width="9.296875" style="1"/>
    <col min="10496" max="10496" width="6.296875" style="1" customWidth="1"/>
    <col min="10497" max="10497" width="43.09765625" style="1" customWidth="1"/>
    <col min="10498" max="10498" width="12" style="1" customWidth="1"/>
    <col min="10499" max="10499" width="14.69921875" style="1" customWidth="1"/>
    <col min="10500" max="10500" width="0" style="1" hidden="1" customWidth="1"/>
    <col min="10501" max="10501" width="90.5" style="1" customWidth="1"/>
    <col min="10502" max="10502" width="25" style="1" customWidth="1"/>
    <col min="10503" max="10751" width="9.296875" style="1"/>
    <col min="10752" max="10752" width="6.296875" style="1" customWidth="1"/>
    <col min="10753" max="10753" width="43.09765625" style="1" customWidth="1"/>
    <col min="10754" max="10754" width="12" style="1" customWidth="1"/>
    <col min="10755" max="10755" width="14.69921875" style="1" customWidth="1"/>
    <col min="10756" max="10756" width="0" style="1" hidden="1" customWidth="1"/>
    <col min="10757" max="10757" width="90.5" style="1" customWidth="1"/>
    <col min="10758" max="10758" width="25" style="1" customWidth="1"/>
    <col min="10759" max="11007" width="9.296875" style="1"/>
    <col min="11008" max="11008" width="6.296875" style="1" customWidth="1"/>
    <col min="11009" max="11009" width="43.09765625" style="1" customWidth="1"/>
    <col min="11010" max="11010" width="12" style="1" customWidth="1"/>
    <col min="11011" max="11011" width="14.69921875" style="1" customWidth="1"/>
    <col min="11012" max="11012" width="0" style="1" hidden="1" customWidth="1"/>
    <col min="11013" max="11013" width="90.5" style="1" customWidth="1"/>
    <col min="11014" max="11014" width="25" style="1" customWidth="1"/>
    <col min="11015" max="11263" width="9.296875" style="1"/>
    <col min="11264" max="11264" width="6.296875" style="1" customWidth="1"/>
    <col min="11265" max="11265" width="43.09765625" style="1" customWidth="1"/>
    <col min="11266" max="11266" width="12" style="1" customWidth="1"/>
    <col min="11267" max="11267" width="14.69921875" style="1" customWidth="1"/>
    <col min="11268" max="11268" width="0" style="1" hidden="1" customWidth="1"/>
    <col min="11269" max="11269" width="90.5" style="1" customWidth="1"/>
    <col min="11270" max="11270" width="25" style="1" customWidth="1"/>
    <col min="11271" max="11519" width="9.296875" style="1"/>
    <col min="11520" max="11520" width="6.296875" style="1" customWidth="1"/>
    <col min="11521" max="11521" width="43.09765625" style="1" customWidth="1"/>
    <col min="11522" max="11522" width="12" style="1" customWidth="1"/>
    <col min="11523" max="11523" width="14.69921875" style="1" customWidth="1"/>
    <col min="11524" max="11524" width="0" style="1" hidden="1" customWidth="1"/>
    <col min="11525" max="11525" width="90.5" style="1" customWidth="1"/>
    <col min="11526" max="11526" width="25" style="1" customWidth="1"/>
    <col min="11527" max="11775" width="9.296875" style="1"/>
    <col min="11776" max="11776" width="6.296875" style="1" customWidth="1"/>
    <col min="11777" max="11777" width="43.09765625" style="1" customWidth="1"/>
    <col min="11778" max="11778" width="12" style="1" customWidth="1"/>
    <col min="11779" max="11779" width="14.69921875" style="1" customWidth="1"/>
    <col min="11780" max="11780" width="0" style="1" hidden="1" customWidth="1"/>
    <col min="11781" max="11781" width="90.5" style="1" customWidth="1"/>
    <col min="11782" max="11782" width="25" style="1" customWidth="1"/>
    <col min="11783" max="12031" width="9.296875" style="1"/>
    <col min="12032" max="12032" width="6.296875" style="1" customWidth="1"/>
    <col min="12033" max="12033" width="43.09765625" style="1" customWidth="1"/>
    <col min="12034" max="12034" width="12" style="1" customWidth="1"/>
    <col min="12035" max="12035" width="14.69921875" style="1" customWidth="1"/>
    <col min="12036" max="12036" width="0" style="1" hidden="1" customWidth="1"/>
    <col min="12037" max="12037" width="90.5" style="1" customWidth="1"/>
    <col min="12038" max="12038" width="25" style="1" customWidth="1"/>
    <col min="12039" max="12287" width="9.296875" style="1"/>
    <col min="12288" max="12288" width="6.296875" style="1" customWidth="1"/>
    <col min="12289" max="12289" width="43.09765625" style="1" customWidth="1"/>
    <col min="12290" max="12290" width="12" style="1" customWidth="1"/>
    <col min="12291" max="12291" width="14.69921875" style="1" customWidth="1"/>
    <col min="12292" max="12292" width="0" style="1" hidden="1" customWidth="1"/>
    <col min="12293" max="12293" width="90.5" style="1" customWidth="1"/>
    <col min="12294" max="12294" width="25" style="1" customWidth="1"/>
    <col min="12295" max="12543" width="9.296875" style="1"/>
    <col min="12544" max="12544" width="6.296875" style="1" customWidth="1"/>
    <col min="12545" max="12545" width="43.09765625" style="1" customWidth="1"/>
    <col min="12546" max="12546" width="12" style="1" customWidth="1"/>
    <col min="12547" max="12547" width="14.69921875" style="1" customWidth="1"/>
    <col min="12548" max="12548" width="0" style="1" hidden="1" customWidth="1"/>
    <col min="12549" max="12549" width="90.5" style="1" customWidth="1"/>
    <col min="12550" max="12550" width="25" style="1" customWidth="1"/>
    <col min="12551" max="12799" width="9.296875" style="1"/>
    <col min="12800" max="12800" width="6.296875" style="1" customWidth="1"/>
    <col min="12801" max="12801" width="43.09765625" style="1" customWidth="1"/>
    <col min="12802" max="12802" width="12" style="1" customWidth="1"/>
    <col min="12803" max="12803" width="14.69921875" style="1" customWidth="1"/>
    <col min="12804" max="12804" width="0" style="1" hidden="1" customWidth="1"/>
    <col min="12805" max="12805" width="90.5" style="1" customWidth="1"/>
    <col min="12806" max="12806" width="25" style="1" customWidth="1"/>
    <col min="12807" max="13055" width="9.296875" style="1"/>
    <col min="13056" max="13056" width="6.296875" style="1" customWidth="1"/>
    <col min="13057" max="13057" width="43.09765625" style="1" customWidth="1"/>
    <col min="13058" max="13058" width="12" style="1" customWidth="1"/>
    <col min="13059" max="13059" width="14.69921875" style="1" customWidth="1"/>
    <col min="13060" max="13060" width="0" style="1" hidden="1" customWidth="1"/>
    <col min="13061" max="13061" width="90.5" style="1" customWidth="1"/>
    <col min="13062" max="13062" width="25" style="1" customWidth="1"/>
    <col min="13063" max="13311" width="9.296875" style="1"/>
    <col min="13312" max="13312" width="6.296875" style="1" customWidth="1"/>
    <col min="13313" max="13313" width="43.09765625" style="1" customWidth="1"/>
    <col min="13314" max="13314" width="12" style="1" customWidth="1"/>
    <col min="13315" max="13315" width="14.69921875" style="1" customWidth="1"/>
    <col min="13316" max="13316" width="0" style="1" hidden="1" customWidth="1"/>
    <col min="13317" max="13317" width="90.5" style="1" customWidth="1"/>
    <col min="13318" max="13318" width="25" style="1" customWidth="1"/>
    <col min="13319" max="13567" width="9.296875" style="1"/>
    <col min="13568" max="13568" width="6.296875" style="1" customWidth="1"/>
    <col min="13569" max="13569" width="43.09765625" style="1" customWidth="1"/>
    <col min="13570" max="13570" width="12" style="1" customWidth="1"/>
    <col min="13571" max="13571" width="14.69921875" style="1" customWidth="1"/>
    <col min="13572" max="13572" width="0" style="1" hidden="1" customWidth="1"/>
    <col min="13573" max="13573" width="90.5" style="1" customWidth="1"/>
    <col min="13574" max="13574" width="25" style="1" customWidth="1"/>
    <col min="13575" max="13823" width="9.296875" style="1"/>
    <col min="13824" max="13824" width="6.296875" style="1" customWidth="1"/>
    <col min="13825" max="13825" width="43.09765625" style="1" customWidth="1"/>
    <col min="13826" max="13826" width="12" style="1" customWidth="1"/>
    <col min="13827" max="13827" width="14.69921875" style="1" customWidth="1"/>
    <col min="13828" max="13828" width="0" style="1" hidden="1" customWidth="1"/>
    <col min="13829" max="13829" width="90.5" style="1" customWidth="1"/>
    <col min="13830" max="13830" width="25" style="1" customWidth="1"/>
    <col min="13831" max="14079" width="9.296875" style="1"/>
    <col min="14080" max="14080" width="6.296875" style="1" customWidth="1"/>
    <col min="14081" max="14081" width="43.09765625" style="1" customWidth="1"/>
    <col min="14082" max="14082" width="12" style="1" customWidth="1"/>
    <col min="14083" max="14083" width="14.69921875" style="1" customWidth="1"/>
    <col min="14084" max="14084" width="0" style="1" hidden="1" customWidth="1"/>
    <col min="14085" max="14085" width="90.5" style="1" customWidth="1"/>
    <col min="14086" max="14086" width="25" style="1" customWidth="1"/>
    <col min="14087" max="14335" width="9.296875" style="1"/>
    <col min="14336" max="14336" width="6.296875" style="1" customWidth="1"/>
    <col min="14337" max="14337" width="43.09765625" style="1" customWidth="1"/>
    <col min="14338" max="14338" width="12" style="1" customWidth="1"/>
    <col min="14339" max="14339" width="14.69921875" style="1" customWidth="1"/>
    <col min="14340" max="14340" width="0" style="1" hidden="1" customWidth="1"/>
    <col min="14341" max="14341" width="90.5" style="1" customWidth="1"/>
    <col min="14342" max="14342" width="25" style="1" customWidth="1"/>
    <col min="14343" max="14591" width="9.296875" style="1"/>
    <col min="14592" max="14592" width="6.296875" style="1" customWidth="1"/>
    <col min="14593" max="14593" width="43.09765625" style="1" customWidth="1"/>
    <col min="14594" max="14594" width="12" style="1" customWidth="1"/>
    <col min="14595" max="14595" width="14.69921875" style="1" customWidth="1"/>
    <col min="14596" max="14596" width="0" style="1" hidden="1" customWidth="1"/>
    <col min="14597" max="14597" width="90.5" style="1" customWidth="1"/>
    <col min="14598" max="14598" width="25" style="1" customWidth="1"/>
    <col min="14599" max="14847" width="9.296875" style="1"/>
    <col min="14848" max="14848" width="6.296875" style="1" customWidth="1"/>
    <col min="14849" max="14849" width="43.09765625" style="1" customWidth="1"/>
    <col min="14850" max="14850" width="12" style="1" customWidth="1"/>
    <col min="14851" max="14851" width="14.69921875" style="1" customWidth="1"/>
    <col min="14852" max="14852" width="0" style="1" hidden="1" customWidth="1"/>
    <col min="14853" max="14853" width="90.5" style="1" customWidth="1"/>
    <col min="14854" max="14854" width="25" style="1" customWidth="1"/>
    <col min="14855" max="15103" width="9.296875" style="1"/>
    <col min="15104" max="15104" width="6.296875" style="1" customWidth="1"/>
    <col min="15105" max="15105" width="43.09765625" style="1" customWidth="1"/>
    <col min="15106" max="15106" width="12" style="1" customWidth="1"/>
    <col min="15107" max="15107" width="14.69921875" style="1" customWidth="1"/>
    <col min="15108" max="15108" width="0" style="1" hidden="1" customWidth="1"/>
    <col min="15109" max="15109" width="90.5" style="1" customWidth="1"/>
    <col min="15110" max="15110" width="25" style="1" customWidth="1"/>
    <col min="15111" max="15359" width="9.296875" style="1"/>
    <col min="15360" max="15360" width="6.296875" style="1" customWidth="1"/>
    <col min="15361" max="15361" width="43.09765625" style="1" customWidth="1"/>
    <col min="15362" max="15362" width="12" style="1" customWidth="1"/>
    <col min="15363" max="15363" width="14.69921875" style="1" customWidth="1"/>
    <col min="15364" max="15364" width="0" style="1" hidden="1" customWidth="1"/>
    <col min="15365" max="15365" width="90.5" style="1" customWidth="1"/>
    <col min="15366" max="15366" width="25" style="1" customWidth="1"/>
    <col min="15367" max="15615" width="9.296875" style="1"/>
    <col min="15616" max="15616" width="6.296875" style="1" customWidth="1"/>
    <col min="15617" max="15617" width="43.09765625" style="1" customWidth="1"/>
    <col min="15618" max="15618" width="12" style="1" customWidth="1"/>
    <col min="15619" max="15619" width="14.69921875" style="1" customWidth="1"/>
    <col min="15620" max="15620" width="0" style="1" hidden="1" customWidth="1"/>
    <col min="15621" max="15621" width="90.5" style="1" customWidth="1"/>
    <col min="15622" max="15622" width="25" style="1" customWidth="1"/>
    <col min="15623" max="15871" width="9.296875" style="1"/>
    <col min="15872" max="15872" width="6.296875" style="1" customWidth="1"/>
    <col min="15873" max="15873" width="43.09765625" style="1" customWidth="1"/>
    <col min="15874" max="15874" width="12" style="1" customWidth="1"/>
    <col min="15875" max="15875" width="14.69921875" style="1" customWidth="1"/>
    <col min="15876" max="15876" width="0" style="1" hidden="1" customWidth="1"/>
    <col min="15877" max="15877" width="90.5" style="1" customWidth="1"/>
    <col min="15878" max="15878" width="25" style="1" customWidth="1"/>
    <col min="15879" max="16127" width="9.296875" style="1"/>
    <col min="16128" max="16128" width="6.296875" style="1" customWidth="1"/>
    <col min="16129" max="16129" width="43.09765625" style="1" customWidth="1"/>
    <col min="16130" max="16130" width="12" style="1" customWidth="1"/>
    <col min="16131" max="16131" width="14.69921875" style="1" customWidth="1"/>
    <col min="16132" max="16132" width="0" style="1" hidden="1" customWidth="1"/>
    <col min="16133" max="16133" width="90.5" style="1" customWidth="1"/>
    <col min="16134" max="16134" width="25" style="1" customWidth="1"/>
    <col min="16135" max="16384" width="9.296875" style="1"/>
  </cols>
  <sheetData>
    <row r="1" spans="1:6">
      <c r="E1" s="471" t="s">
        <v>448</v>
      </c>
      <c r="F1" s="471"/>
    </row>
    <row r="3" spans="1:6" ht="17.399999999999999">
      <c r="A3" s="483" t="s">
        <v>290</v>
      </c>
      <c r="B3" s="483"/>
      <c r="C3" s="483"/>
      <c r="D3" s="483"/>
      <c r="E3" s="483"/>
      <c r="F3" s="483"/>
    </row>
    <row r="4" spans="1:6" ht="17.399999999999999">
      <c r="A4" s="254"/>
      <c r="B4" s="254"/>
      <c r="C4" s="254"/>
      <c r="D4" s="254"/>
      <c r="E4" s="254"/>
    </row>
    <row r="5" spans="1:6">
      <c r="A5" s="484" t="s">
        <v>3</v>
      </c>
      <c r="B5" s="484" t="s">
        <v>291</v>
      </c>
      <c r="C5" s="484" t="s">
        <v>292</v>
      </c>
      <c r="D5" s="484"/>
      <c r="E5" s="485" t="s">
        <v>293</v>
      </c>
      <c r="F5" s="487" t="s">
        <v>294</v>
      </c>
    </row>
    <row r="6" spans="1:6">
      <c r="A6" s="484"/>
      <c r="B6" s="484"/>
      <c r="C6" s="256" t="s">
        <v>37</v>
      </c>
      <c r="D6" s="256" t="s">
        <v>42</v>
      </c>
      <c r="E6" s="486"/>
      <c r="F6" s="488"/>
    </row>
    <row r="7" spans="1:6">
      <c r="A7" s="256" t="s">
        <v>155</v>
      </c>
      <c r="B7" s="480" t="s">
        <v>161</v>
      </c>
      <c r="C7" s="481"/>
      <c r="D7" s="482"/>
      <c r="E7" s="257"/>
      <c r="F7" s="104"/>
    </row>
    <row r="8" spans="1:6">
      <c r="A8" s="256" t="s">
        <v>4</v>
      </c>
      <c r="B8" s="258" t="s">
        <v>295</v>
      </c>
      <c r="C8" s="256"/>
      <c r="D8" s="256"/>
      <c r="E8" s="259"/>
      <c r="F8" s="104"/>
    </row>
    <row r="9" spans="1:6">
      <c r="A9" s="260">
        <v>1</v>
      </c>
      <c r="B9" s="261" t="s">
        <v>296</v>
      </c>
      <c r="C9" s="262">
        <v>141</v>
      </c>
      <c r="D9" s="262" t="s">
        <v>297</v>
      </c>
      <c r="E9" s="263"/>
      <c r="F9" s="104" t="s">
        <v>298</v>
      </c>
    </row>
    <row r="10" spans="1:6" ht="31.2">
      <c r="A10" s="260">
        <v>2</v>
      </c>
      <c r="B10" s="264" t="s">
        <v>299</v>
      </c>
      <c r="C10" s="262">
        <v>293</v>
      </c>
      <c r="D10" s="262" t="s">
        <v>300</v>
      </c>
      <c r="E10" s="263" t="s">
        <v>301</v>
      </c>
      <c r="F10" s="104" t="s">
        <v>298</v>
      </c>
    </row>
    <row r="11" spans="1:6" ht="31.2">
      <c r="A11" s="260">
        <v>3</v>
      </c>
      <c r="B11" s="264" t="s">
        <v>302</v>
      </c>
      <c r="C11" s="262">
        <v>38</v>
      </c>
      <c r="D11" s="262" t="s">
        <v>303</v>
      </c>
      <c r="E11" s="263" t="s">
        <v>301</v>
      </c>
      <c r="F11" s="104" t="s">
        <v>298</v>
      </c>
    </row>
    <row r="12" spans="1:6" ht="31.2">
      <c r="A12" s="260">
        <v>4</v>
      </c>
      <c r="B12" s="264" t="s">
        <v>304</v>
      </c>
      <c r="C12" s="262">
        <v>39</v>
      </c>
      <c r="D12" s="265" t="s">
        <v>305</v>
      </c>
      <c r="E12" s="263" t="s">
        <v>301</v>
      </c>
      <c r="F12" s="104" t="s">
        <v>298</v>
      </c>
    </row>
    <row r="13" spans="1:6" ht="31.2">
      <c r="A13" s="260">
        <v>5</v>
      </c>
      <c r="B13" s="264" t="s">
        <v>306</v>
      </c>
      <c r="C13" s="262">
        <v>358</v>
      </c>
      <c r="D13" s="265" t="s">
        <v>307</v>
      </c>
      <c r="E13" s="263" t="s">
        <v>301</v>
      </c>
      <c r="F13" s="104" t="s">
        <v>298</v>
      </c>
    </row>
    <row r="14" spans="1:6" ht="31.2">
      <c r="A14" s="260">
        <v>6</v>
      </c>
      <c r="B14" s="264" t="s">
        <v>308</v>
      </c>
      <c r="C14" s="262">
        <v>449</v>
      </c>
      <c r="D14" s="265" t="s">
        <v>309</v>
      </c>
      <c r="E14" s="263" t="s">
        <v>301</v>
      </c>
      <c r="F14" s="104" t="s">
        <v>298</v>
      </c>
    </row>
    <row r="15" spans="1:6">
      <c r="A15" s="260">
        <v>7</v>
      </c>
      <c r="B15" s="264" t="s">
        <v>310</v>
      </c>
      <c r="C15" s="262">
        <v>334</v>
      </c>
      <c r="D15" s="262" t="s">
        <v>311</v>
      </c>
      <c r="E15" s="263" t="s">
        <v>312</v>
      </c>
      <c r="F15" s="104" t="s">
        <v>298</v>
      </c>
    </row>
    <row r="16" spans="1:6">
      <c r="A16" s="260">
        <v>8</v>
      </c>
      <c r="B16" s="264" t="s">
        <v>313</v>
      </c>
      <c r="C16" s="262">
        <v>84</v>
      </c>
      <c r="D16" s="266">
        <v>44270</v>
      </c>
      <c r="E16" s="263" t="s">
        <v>312</v>
      </c>
      <c r="F16" s="104" t="s">
        <v>298</v>
      </c>
    </row>
    <row r="17" spans="1:6" ht="31.2">
      <c r="A17" s="260">
        <v>9</v>
      </c>
      <c r="B17" s="264" t="s">
        <v>314</v>
      </c>
      <c r="C17" s="262">
        <v>91</v>
      </c>
      <c r="D17" s="262" t="s">
        <v>315</v>
      </c>
      <c r="E17" s="263" t="s">
        <v>301</v>
      </c>
      <c r="F17" s="104" t="s">
        <v>298</v>
      </c>
    </row>
    <row r="18" spans="1:6">
      <c r="A18" s="260">
        <v>10</v>
      </c>
      <c r="B18" s="264" t="s">
        <v>316</v>
      </c>
      <c r="C18" s="262">
        <v>325</v>
      </c>
      <c r="D18" s="262" t="s">
        <v>317</v>
      </c>
      <c r="E18" s="263" t="s">
        <v>318</v>
      </c>
      <c r="F18" s="104" t="s">
        <v>298</v>
      </c>
    </row>
    <row r="19" spans="1:6" ht="31.2">
      <c r="A19" s="260">
        <v>11</v>
      </c>
      <c r="B19" s="264" t="s">
        <v>319</v>
      </c>
      <c r="C19" s="262">
        <v>371</v>
      </c>
      <c r="D19" s="266">
        <v>45182</v>
      </c>
      <c r="E19" s="263" t="s">
        <v>301</v>
      </c>
      <c r="F19" s="104" t="s">
        <v>298</v>
      </c>
    </row>
    <row r="20" spans="1:6">
      <c r="A20" s="256" t="s">
        <v>5</v>
      </c>
      <c r="B20" s="267" t="s">
        <v>320</v>
      </c>
      <c r="C20" s="260"/>
      <c r="D20" s="260"/>
      <c r="E20" s="268"/>
      <c r="F20" s="104"/>
    </row>
    <row r="21" spans="1:6" ht="31.2">
      <c r="A21" s="260">
        <v>1</v>
      </c>
      <c r="B21" s="269" t="s">
        <v>321</v>
      </c>
      <c r="C21" s="270">
        <v>364</v>
      </c>
      <c r="D21" s="270" t="s">
        <v>322</v>
      </c>
      <c r="E21" s="263" t="s">
        <v>323</v>
      </c>
      <c r="F21" s="104" t="s">
        <v>298</v>
      </c>
    </row>
    <row r="22" spans="1:6" ht="31.2">
      <c r="A22" s="260">
        <v>2</v>
      </c>
      <c r="B22" s="269" t="s">
        <v>324</v>
      </c>
      <c r="C22" s="262">
        <v>295</v>
      </c>
      <c r="D22" s="262" t="s">
        <v>300</v>
      </c>
      <c r="E22" s="263" t="s">
        <v>323</v>
      </c>
      <c r="F22" s="104" t="s">
        <v>298</v>
      </c>
    </row>
    <row r="23" spans="1:6" s="12" customFormat="1" ht="31.2">
      <c r="A23" s="71">
        <v>3</v>
      </c>
      <c r="B23" s="271" t="s">
        <v>325</v>
      </c>
      <c r="C23" s="272">
        <v>323</v>
      </c>
      <c r="D23" s="273">
        <v>45153</v>
      </c>
      <c r="E23" s="274" t="s">
        <v>323</v>
      </c>
      <c r="F23" s="104" t="s">
        <v>298</v>
      </c>
    </row>
    <row r="24" spans="1:6" s="12" customFormat="1" ht="78">
      <c r="A24" s="71">
        <v>4</v>
      </c>
      <c r="B24" s="271" t="s">
        <v>326</v>
      </c>
      <c r="C24" s="272"/>
      <c r="D24" s="273"/>
      <c r="E24" s="274" t="s">
        <v>327</v>
      </c>
      <c r="F24" s="104" t="s">
        <v>328</v>
      </c>
    </row>
    <row r="25" spans="1:6" s="12" customFormat="1" ht="78">
      <c r="A25" s="71">
        <v>5</v>
      </c>
      <c r="B25" s="271" t="s">
        <v>329</v>
      </c>
      <c r="C25" s="272"/>
      <c r="D25" s="273"/>
      <c r="E25" s="274" t="s">
        <v>330</v>
      </c>
      <c r="F25" s="104" t="s">
        <v>328</v>
      </c>
    </row>
    <row r="26" spans="1:6">
      <c r="A26" s="275" t="s">
        <v>156</v>
      </c>
      <c r="B26" s="276" t="s">
        <v>331</v>
      </c>
      <c r="C26" s="275"/>
      <c r="D26" s="275"/>
      <c r="E26" s="277"/>
      <c r="F26" s="104"/>
    </row>
    <row r="27" spans="1:6" ht="78">
      <c r="A27" s="260">
        <v>1</v>
      </c>
      <c r="B27" s="264" t="s">
        <v>332</v>
      </c>
      <c r="C27" s="262" t="s">
        <v>333</v>
      </c>
      <c r="D27" s="262" t="s">
        <v>334</v>
      </c>
      <c r="E27" s="274" t="s">
        <v>335</v>
      </c>
      <c r="F27" s="104" t="s">
        <v>298</v>
      </c>
    </row>
    <row r="28" spans="1:6" ht="156">
      <c r="A28" s="260">
        <v>2</v>
      </c>
      <c r="B28" s="264" t="s">
        <v>336</v>
      </c>
      <c r="C28" s="262" t="s">
        <v>337</v>
      </c>
      <c r="D28" s="262" t="s">
        <v>338</v>
      </c>
      <c r="E28" s="278" t="s">
        <v>339</v>
      </c>
      <c r="F28" s="104" t="s">
        <v>298</v>
      </c>
    </row>
    <row r="29" spans="1:6" s="3" customFormat="1">
      <c r="A29" s="275" t="s">
        <v>157</v>
      </c>
      <c r="B29" s="279" t="s">
        <v>162</v>
      </c>
      <c r="C29" s="275"/>
      <c r="D29" s="275"/>
      <c r="E29" s="277"/>
      <c r="F29" s="105"/>
    </row>
    <row r="30" spans="1:6" s="3" customFormat="1">
      <c r="A30" s="275" t="s">
        <v>4</v>
      </c>
      <c r="B30" s="279" t="s">
        <v>340</v>
      </c>
      <c r="C30" s="275"/>
      <c r="D30" s="275"/>
      <c r="E30" s="277"/>
      <c r="F30" s="105"/>
    </row>
    <row r="31" spans="1:6">
      <c r="A31" s="79"/>
      <c r="B31" s="7" t="s">
        <v>70</v>
      </c>
      <c r="C31" s="79"/>
      <c r="D31" s="79"/>
      <c r="E31" s="280"/>
      <c r="F31" s="104"/>
    </row>
    <row r="32" spans="1:6" ht="46.8">
      <c r="A32" s="71">
        <v>1</v>
      </c>
      <c r="B32" s="81" t="s">
        <v>341</v>
      </c>
      <c r="C32" s="272" t="s">
        <v>342</v>
      </c>
      <c r="D32" s="272" t="s">
        <v>343</v>
      </c>
      <c r="E32" s="274" t="s">
        <v>344</v>
      </c>
      <c r="F32" s="104" t="s">
        <v>298</v>
      </c>
    </row>
    <row r="33" spans="1:6" ht="46.8">
      <c r="A33" s="71">
        <v>2</v>
      </c>
      <c r="B33" s="65" t="s">
        <v>345</v>
      </c>
      <c r="C33" s="272" t="s">
        <v>346</v>
      </c>
      <c r="D33" s="272" t="s">
        <v>347</v>
      </c>
      <c r="E33" s="274" t="s">
        <v>348</v>
      </c>
      <c r="F33" s="104" t="s">
        <v>298</v>
      </c>
    </row>
    <row r="34" spans="1:6" ht="31.2">
      <c r="A34" s="71">
        <v>3</v>
      </c>
      <c r="B34" s="65" t="s">
        <v>349</v>
      </c>
      <c r="C34" s="272" t="s">
        <v>350</v>
      </c>
      <c r="D34" s="272" t="s">
        <v>351</v>
      </c>
      <c r="E34" s="274" t="s">
        <v>352</v>
      </c>
      <c r="F34" s="104" t="s">
        <v>298</v>
      </c>
    </row>
    <row r="35" spans="1:6" ht="31.2">
      <c r="A35" s="71">
        <v>4</v>
      </c>
      <c r="B35" s="65" t="s">
        <v>353</v>
      </c>
      <c r="C35" s="272" t="s">
        <v>354</v>
      </c>
      <c r="D35" s="273">
        <v>45005</v>
      </c>
      <c r="E35" s="274" t="s">
        <v>355</v>
      </c>
      <c r="F35" s="104" t="s">
        <v>298</v>
      </c>
    </row>
    <row r="36" spans="1:6" ht="46.8">
      <c r="A36" s="71">
        <v>5</v>
      </c>
      <c r="B36" s="65" t="s">
        <v>356</v>
      </c>
      <c r="C36" s="272" t="s">
        <v>357</v>
      </c>
      <c r="D36" s="273">
        <v>45037</v>
      </c>
      <c r="E36" s="274" t="s">
        <v>358</v>
      </c>
      <c r="F36" s="104" t="s">
        <v>298</v>
      </c>
    </row>
    <row r="37" spans="1:6" ht="31.2">
      <c r="A37" s="71">
        <v>6</v>
      </c>
      <c r="B37" s="65" t="s">
        <v>359</v>
      </c>
      <c r="C37" s="272" t="s">
        <v>360</v>
      </c>
      <c r="D37" s="273">
        <v>45041</v>
      </c>
      <c r="E37" s="274" t="s">
        <v>352</v>
      </c>
      <c r="F37" s="104" t="s">
        <v>298</v>
      </c>
    </row>
    <row r="38" spans="1:6" ht="31.2">
      <c r="A38" s="71">
        <v>7</v>
      </c>
      <c r="B38" s="65" t="s">
        <v>361</v>
      </c>
      <c r="C38" s="272" t="s">
        <v>362</v>
      </c>
      <c r="D38" s="272" t="s">
        <v>363</v>
      </c>
      <c r="E38" s="274" t="s">
        <v>352</v>
      </c>
      <c r="F38" s="104" t="s">
        <v>298</v>
      </c>
    </row>
    <row r="39" spans="1:6" ht="31.2">
      <c r="A39" s="71">
        <v>8</v>
      </c>
      <c r="B39" s="65" t="s">
        <v>364</v>
      </c>
      <c r="C39" s="272" t="s">
        <v>365</v>
      </c>
      <c r="D39" s="273">
        <v>45253</v>
      </c>
      <c r="E39" s="274" t="s">
        <v>352</v>
      </c>
      <c r="F39" s="104" t="s">
        <v>298</v>
      </c>
    </row>
    <row r="40" spans="1:6" ht="31.2">
      <c r="A40" s="71">
        <v>9</v>
      </c>
      <c r="B40" s="65" t="s">
        <v>366</v>
      </c>
      <c r="C40" s="272" t="s">
        <v>367</v>
      </c>
      <c r="D40" s="272" t="s">
        <v>368</v>
      </c>
      <c r="E40" s="274" t="s">
        <v>369</v>
      </c>
      <c r="F40" s="104" t="s">
        <v>298</v>
      </c>
    </row>
    <row r="41" spans="1:6" ht="31.2">
      <c r="A41" s="71">
        <v>10</v>
      </c>
      <c r="B41" s="65" t="s">
        <v>370</v>
      </c>
      <c r="C41" s="272" t="s">
        <v>371</v>
      </c>
      <c r="D41" s="272" t="s">
        <v>372</v>
      </c>
      <c r="E41" s="274" t="s">
        <v>352</v>
      </c>
      <c r="F41" s="104" t="s">
        <v>298</v>
      </c>
    </row>
    <row r="42" spans="1:6">
      <c r="A42" s="71"/>
      <c r="B42" s="9" t="s">
        <v>373</v>
      </c>
      <c r="C42" s="71"/>
      <c r="D42" s="71"/>
      <c r="E42" s="281"/>
      <c r="F42" s="104"/>
    </row>
    <row r="43" spans="1:6" ht="31.2">
      <c r="A43" s="71">
        <v>11</v>
      </c>
      <c r="B43" s="65" t="s">
        <v>374</v>
      </c>
      <c r="C43" s="272" t="s">
        <v>375</v>
      </c>
      <c r="D43" s="273">
        <v>44558</v>
      </c>
      <c r="E43" s="274" t="s">
        <v>376</v>
      </c>
      <c r="F43" s="104" t="s">
        <v>298</v>
      </c>
    </row>
    <row r="44" spans="1:6" ht="46.8">
      <c r="A44" s="71">
        <v>12</v>
      </c>
      <c r="B44" s="65" t="s">
        <v>377</v>
      </c>
      <c r="C44" s="272" t="s">
        <v>378</v>
      </c>
      <c r="D44" s="71" t="s">
        <v>379</v>
      </c>
      <c r="E44" s="274" t="s">
        <v>380</v>
      </c>
      <c r="F44" s="104" t="s">
        <v>298</v>
      </c>
    </row>
    <row r="45" spans="1:6" ht="46.8">
      <c r="A45" s="71">
        <v>13</v>
      </c>
      <c r="B45" s="65" t="s">
        <v>381</v>
      </c>
      <c r="C45" s="272" t="s">
        <v>382</v>
      </c>
      <c r="D45" s="272" t="s">
        <v>383</v>
      </c>
      <c r="E45" s="274" t="s">
        <v>384</v>
      </c>
      <c r="F45" s="104" t="s">
        <v>298</v>
      </c>
    </row>
    <row r="46" spans="1:6" ht="31.2">
      <c r="A46" s="71">
        <v>14</v>
      </c>
      <c r="B46" s="65" t="s">
        <v>385</v>
      </c>
      <c r="C46" s="272" t="s">
        <v>386</v>
      </c>
      <c r="D46" s="273">
        <v>44348</v>
      </c>
      <c r="E46" s="274" t="s">
        <v>387</v>
      </c>
      <c r="F46" s="104" t="s">
        <v>298</v>
      </c>
    </row>
    <row r="47" spans="1:6">
      <c r="A47" s="71">
        <v>15</v>
      </c>
      <c r="B47" s="65" t="s">
        <v>388</v>
      </c>
      <c r="C47" s="272" t="s">
        <v>389</v>
      </c>
      <c r="D47" s="273">
        <v>44340</v>
      </c>
      <c r="E47" s="274" t="s">
        <v>390</v>
      </c>
      <c r="F47" s="104" t="s">
        <v>298</v>
      </c>
    </row>
    <row r="48" spans="1:6" ht="31.2">
      <c r="A48" s="71">
        <v>16</v>
      </c>
      <c r="B48" s="65" t="s">
        <v>391</v>
      </c>
      <c r="C48" s="272" t="s">
        <v>392</v>
      </c>
      <c r="D48" s="273">
        <v>44284</v>
      </c>
      <c r="E48" s="274" t="s">
        <v>393</v>
      </c>
      <c r="F48" s="104" t="s">
        <v>298</v>
      </c>
    </row>
    <row r="49" spans="1:6" ht="78">
      <c r="A49" s="71">
        <v>17</v>
      </c>
      <c r="B49" s="65" t="s">
        <v>394</v>
      </c>
      <c r="C49" s="272" t="s">
        <v>395</v>
      </c>
      <c r="D49" s="273">
        <v>44354</v>
      </c>
      <c r="E49" s="274" t="s">
        <v>396</v>
      </c>
      <c r="F49" s="104" t="s">
        <v>298</v>
      </c>
    </row>
    <row r="50" spans="1:6" ht="46.8">
      <c r="A50" s="71">
        <v>18</v>
      </c>
      <c r="B50" s="282" t="s">
        <v>397</v>
      </c>
      <c r="C50" s="272" t="s">
        <v>398</v>
      </c>
      <c r="D50" s="273">
        <v>44277</v>
      </c>
      <c r="E50" s="274" t="s">
        <v>399</v>
      </c>
      <c r="F50" s="104" t="s">
        <v>298</v>
      </c>
    </row>
    <row r="51" spans="1:6" s="3" customFormat="1">
      <c r="A51" s="275" t="s">
        <v>5</v>
      </c>
      <c r="B51" s="276" t="s">
        <v>400</v>
      </c>
      <c r="C51" s="275"/>
      <c r="D51" s="275"/>
      <c r="E51" s="277"/>
      <c r="F51" s="105"/>
    </row>
    <row r="52" spans="1:6" ht="171.6">
      <c r="A52" s="260">
        <v>1</v>
      </c>
      <c r="B52" s="106" t="s">
        <v>401</v>
      </c>
      <c r="C52" s="260">
        <v>73</v>
      </c>
      <c r="D52" s="262" t="s">
        <v>402</v>
      </c>
      <c r="E52" s="274" t="s">
        <v>403</v>
      </c>
      <c r="F52" s="104" t="s">
        <v>404</v>
      </c>
    </row>
    <row r="53" spans="1:6" ht="124.8">
      <c r="A53" s="260">
        <v>2</v>
      </c>
      <c r="B53" s="106" t="s">
        <v>405</v>
      </c>
      <c r="C53" s="262" t="s">
        <v>406</v>
      </c>
      <c r="D53" s="262" t="s">
        <v>407</v>
      </c>
      <c r="E53" s="274" t="s">
        <v>408</v>
      </c>
      <c r="F53" s="104" t="s">
        <v>404</v>
      </c>
    </row>
    <row r="54" spans="1:6" s="3" customFormat="1" ht="327.60000000000002">
      <c r="A54" s="260">
        <v>3</v>
      </c>
      <c r="B54" s="106" t="s">
        <v>409</v>
      </c>
      <c r="C54" s="283"/>
      <c r="D54" s="283"/>
      <c r="E54" s="274" t="s">
        <v>410</v>
      </c>
      <c r="F54" s="104" t="s">
        <v>411</v>
      </c>
    </row>
    <row r="55" spans="1:6">
      <c r="A55" s="275" t="s">
        <v>232</v>
      </c>
      <c r="B55" s="284" t="s">
        <v>412</v>
      </c>
      <c r="C55" s="275"/>
      <c r="D55" s="275"/>
      <c r="E55" s="277"/>
      <c r="F55" s="104"/>
    </row>
    <row r="56" spans="1:6">
      <c r="A56" s="275" t="s">
        <v>4</v>
      </c>
      <c r="B56" s="276" t="s">
        <v>400</v>
      </c>
      <c r="C56" s="275"/>
      <c r="D56" s="275"/>
      <c r="E56" s="8"/>
      <c r="F56" s="104"/>
    </row>
    <row r="57" spans="1:6" ht="31.2">
      <c r="A57" s="260">
        <v>1</v>
      </c>
      <c r="B57" s="261" t="s">
        <v>321</v>
      </c>
      <c r="C57" s="262">
        <v>18</v>
      </c>
      <c r="D57" s="265">
        <v>44697</v>
      </c>
      <c r="E57" s="271" t="s">
        <v>413</v>
      </c>
      <c r="F57" s="104" t="s">
        <v>298</v>
      </c>
    </row>
    <row r="58" spans="1:6" ht="31.2">
      <c r="A58" s="260">
        <v>2</v>
      </c>
      <c r="B58" s="264" t="s">
        <v>414</v>
      </c>
      <c r="C58" s="104">
        <v>25</v>
      </c>
      <c r="D58" s="270" t="s">
        <v>415</v>
      </c>
      <c r="E58" s="271" t="s">
        <v>413</v>
      </c>
      <c r="F58" s="104" t="s">
        <v>298</v>
      </c>
    </row>
    <row r="59" spans="1:6">
      <c r="A59" s="285" t="s">
        <v>5</v>
      </c>
      <c r="B59" s="279" t="s">
        <v>340</v>
      </c>
      <c r="C59" s="285"/>
      <c r="D59" s="285"/>
      <c r="E59" s="286"/>
      <c r="F59" s="104"/>
    </row>
    <row r="60" spans="1:6">
      <c r="A60" s="287"/>
      <c r="B60" s="288" t="s">
        <v>70</v>
      </c>
      <c r="C60" s="287"/>
      <c r="D60" s="287"/>
      <c r="E60" s="289"/>
      <c r="F60" s="104"/>
    </row>
    <row r="61" spans="1:6" ht="31.2">
      <c r="A61" s="290">
        <v>1</v>
      </c>
      <c r="B61" s="291" t="s">
        <v>416</v>
      </c>
      <c r="C61" s="290">
        <v>47</v>
      </c>
      <c r="D61" s="292" t="s">
        <v>417</v>
      </c>
      <c r="E61" s="271" t="s">
        <v>413</v>
      </c>
      <c r="F61" s="104" t="s">
        <v>298</v>
      </c>
    </row>
    <row r="62" spans="1:6" ht="31.2">
      <c r="A62" s="290">
        <v>2</v>
      </c>
      <c r="B62" s="291" t="s">
        <v>418</v>
      </c>
      <c r="C62" s="290">
        <v>51</v>
      </c>
      <c r="D62" s="292" t="s">
        <v>419</v>
      </c>
      <c r="E62" s="271" t="s">
        <v>413</v>
      </c>
      <c r="F62" s="104" t="s">
        <v>298</v>
      </c>
    </row>
    <row r="63" spans="1:6" ht="31.2">
      <c r="A63" s="290">
        <v>3</v>
      </c>
      <c r="B63" s="291" t="s">
        <v>420</v>
      </c>
      <c r="C63" s="290">
        <v>64</v>
      </c>
      <c r="D63" s="292" t="s">
        <v>421</v>
      </c>
      <c r="E63" s="271" t="s">
        <v>413</v>
      </c>
      <c r="F63" s="104" t="s">
        <v>298</v>
      </c>
    </row>
    <row r="64" spans="1:6" ht="31.2">
      <c r="A64" s="290">
        <v>4</v>
      </c>
      <c r="B64" s="293" t="s">
        <v>422</v>
      </c>
      <c r="C64" s="290">
        <v>66</v>
      </c>
      <c r="D64" s="292" t="s">
        <v>372</v>
      </c>
      <c r="E64" s="271" t="s">
        <v>413</v>
      </c>
      <c r="F64" s="104" t="s">
        <v>298</v>
      </c>
    </row>
    <row r="65" spans="1:6">
      <c r="A65" s="287"/>
      <c r="B65" s="294" t="s">
        <v>69</v>
      </c>
      <c r="C65" s="287"/>
      <c r="D65" s="287"/>
      <c r="E65" s="295"/>
      <c r="F65" s="104"/>
    </row>
    <row r="66" spans="1:6" ht="55.2">
      <c r="A66" s="290">
        <v>5</v>
      </c>
      <c r="B66" s="293" t="s">
        <v>423</v>
      </c>
      <c r="C66" s="290">
        <v>20</v>
      </c>
      <c r="D66" s="292" t="s">
        <v>424</v>
      </c>
      <c r="E66" s="295" t="s">
        <v>425</v>
      </c>
      <c r="F66" s="104" t="s">
        <v>298</v>
      </c>
    </row>
    <row r="67" spans="1:6" ht="27.6">
      <c r="A67" s="290">
        <v>6</v>
      </c>
      <c r="B67" s="293" t="s">
        <v>426</v>
      </c>
      <c r="C67" s="290">
        <v>19</v>
      </c>
      <c r="D67" s="292" t="s">
        <v>427</v>
      </c>
      <c r="E67" s="295" t="s">
        <v>428</v>
      </c>
      <c r="F67" s="104" t="s">
        <v>298</v>
      </c>
    </row>
    <row r="68" spans="1:6" ht="27.6">
      <c r="A68" s="290">
        <v>7</v>
      </c>
      <c r="B68" s="293" t="s">
        <v>429</v>
      </c>
      <c r="C68" s="290">
        <v>17</v>
      </c>
      <c r="D68" s="292" t="s">
        <v>430</v>
      </c>
      <c r="E68" s="295" t="s">
        <v>428</v>
      </c>
      <c r="F68" s="104" t="s">
        <v>298</v>
      </c>
    </row>
    <row r="69" spans="1:6" ht="27.6">
      <c r="A69" s="290">
        <v>8</v>
      </c>
      <c r="B69" s="293" t="s">
        <v>431</v>
      </c>
      <c r="C69" s="290">
        <v>16</v>
      </c>
      <c r="D69" s="292" t="s">
        <v>432</v>
      </c>
      <c r="E69" s="295" t="s">
        <v>428</v>
      </c>
      <c r="F69" s="104" t="s">
        <v>298</v>
      </c>
    </row>
    <row r="70" spans="1:6" ht="27.6">
      <c r="A70" s="290">
        <v>9</v>
      </c>
      <c r="B70" s="293" t="s">
        <v>433</v>
      </c>
      <c r="C70" s="290">
        <v>15</v>
      </c>
      <c r="D70" s="292" t="s">
        <v>434</v>
      </c>
      <c r="E70" s="295" t="s">
        <v>428</v>
      </c>
      <c r="F70" s="104" t="s">
        <v>298</v>
      </c>
    </row>
    <row r="71" spans="1:6" ht="27.6">
      <c r="A71" s="290">
        <v>10</v>
      </c>
      <c r="B71" s="293" t="s">
        <v>435</v>
      </c>
      <c r="C71" s="290">
        <v>22</v>
      </c>
      <c r="D71" s="292" t="s">
        <v>436</v>
      </c>
      <c r="E71" s="295" t="s">
        <v>428</v>
      </c>
      <c r="F71" s="104" t="s">
        <v>298</v>
      </c>
    </row>
    <row r="72" spans="1:6">
      <c r="A72" s="287"/>
      <c r="B72" s="294" t="s">
        <v>9</v>
      </c>
      <c r="C72" s="287"/>
      <c r="D72" s="287"/>
      <c r="E72" s="295"/>
      <c r="F72" s="104"/>
    </row>
    <row r="73" spans="1:6">
      <c r="A73" s="290">
        <v>11</v>
      </c>
      <c r="B73" s="293" t="s">
        <v>437</v>
      </c>
      <c r="C73" s="290">
        <v>50</v>
      </c>
      <c r="D73" s="292" t="s">
        <v>438</v>
      </c>
      <c r="E73" s="295" t="s">
        <v>439</v>
      </c>
      <c r="F73" s="104" t="s">
        <v>298</v>
      </c>
    </row>
    <row r="74" spans="1:6" ht="27.6">
      <c r="A74" s="290">
        <v>12</v>
      </c>
      <c r="B74" s="296" t="s">
        <v>440</v>
      </c>
      <c r="C74" s="290">
        <v>51</v>
      </c>
      <c r="D74" s="292" t="s">
        <v>441</v>
      </c>
      <c r="E74" s="295" t="s">
        <v>428</v>
      </c>
      <c r="F74" s="104" t="s">
        <v>298</v>
      </c>
    </row>
    <row r="75" spans="1:6" ht="27.6">
      <c r="A75" s="290">
        <v>13</v>
      </c>
      <c r="B75" s="296" t="s">
        <v>442</v>
      </c>
      <c r="C75" s="290">
        <v>46</v>
      </c>
      <c r="D75" s="292" t="s">
        <v>443</v>
      </c>
      <c r="E75" s="295" t="s">
        <v>428</v>
      </c>
      <c r="F75" s="104" t="s">
        <v>298</v>
      </c>
    </row>
    <row r="76" spans="1:6" ht="27.6">
      <c r="A76" s="290">
        <v>14</v>
      </c>
      <c r="B76" s="296" t="s">
        <v>444</v>
      </c>
      <c r="C76" s="290">
        <v>41</v>
      </c>
      <c r="D76" s="292" t="s">
        <v>445</v>
      </c>
      <c r="E76" s="295" t="s">
        <v>428</v>
      </c>
      <c r="F76" s="104" t="s">
        <v>298</v>
      </c>
    </row>
    <row r="77" spans="1:6" ht="27.6">
      <c r="A77" s="290">
        <v>15</v>
      </c>
      <c r="B77" s="296" t="s">
        <v>446</v>
      </c>
      <c r="C77" s="290">
        <v>37</v>
      </c>
      <c r="D77" s="292" t="s">
        <v>447</v>
      </c>
      <c r="E77" s="295" t="s">
        <v>428</v>
      </c>
      <c r="F77" s="104" t="s">
        <v>298</v>
      </c>
    </row>
  </sheetData>
  <mergeCells count="8">
    <mergeCell ref="B7:D7"/>
    <mergeCell ref="E1:F1"/>
    <mergeCell ref="A3:F3"/>
    <mergeCell ref="A5:A6"/>
    <mergeCell ref="B5:B6"/>
    <mergeCell ref="C5:D5"/>
    <mergeCell ref="E5:E6"/>
    <mergeCell ref="F5:F6"/>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M11"/>
  <sheetViews>
    <sheetView view="pageBreakPreview" zoomScale="60" zoomScaleNormal="100" workbookViewId="0">
      <selection activeCell="I12" sqref="I12"/>
    </sheetView>
  </sheetViews>
  <sheetFormatPr defaultColWidth="9.296875" defaultRowHeight="15.6"/>
  <cols>
    <col min="1" max="1" width="6" style="1" customWidth="1"/>
    <col min="2" max="2" width="25.09765625" style="1" customWidth="1"/>
    <col min="3" max="16384" width="9.296875" style="1"/>
  </cols>
  <sheetData>
    <row r="1" spans="1:13">
      <c r="M1" s="10" t="s">
        <v>1019</v>
      </c>
    </row>
    <row r="2" spans="1:13">
      <c r="M2" s="10"/>
    </row>
    <row r="3" spans="1:13">
      <c r="A3" s="489" t="s">
        <v>66</v>
      </c>
      <c r="B3" s="489"/>
      <c r="C3" s="489"/>
      <c r="D3" s="489"/>
      <c r="E3" s="489"/>
      <c r="F3" s="489"/>
      <c r="G3" s="489"/>
      <c r="H3" s="489"/>
      <c r="I3" s="489"/>
      <c r="J3" s="489"/>
      <c r="K3" s="489"/>
      <c r="L3" s="489"/>
      <c r="M3" s="489"/>
    </row>
    <row r="4" spans="1:13">
      <c r="A4" s="489" t="s">
        <v>67</v>
      </c>
      <c r="B4" s="489"/>
      <c r="C4" s="489"/>
      <c r="D4" s="489"/>
      <c r="E4" s="489"/>
      <c r="F4" s="489"/>
      <c r="G4" s="489"/>
      <c r="H4" s="489"/>
      <c r="I4" s="489"/>
      <c r="J4" s="489"/>
      <c r="K4" s="489"/>
      <c r="L4" s="489"/>
      <c r="M4" s="489"/>
    </row>
    <row r="5" spans="1:13">
      <c r="A5" s="66"/>
    </row>
    <row r="6" spans="1:13">
      <c r="A6" s="490" t="s">
        <v>3</v>
      </c>
      <c r="B6" s="490" t="s">
        <v>11</v>
      </c>
      <c r="C6" s="490" t="s">
        <v>13</v>
      </c>
      <c r="D6" s="490"/>
      <c r="E6" s="490"/>
      <c r="F6" s="490"/>
      <c r="G6" s="490" t="s">
        <v>14</v>
      </c>
      <c r="H6" s="490"/>
      <c r="I6" s="490"/>
      <c r="J6" s="490"/>
      <c r="K6" s="490" t="s">
        <v>15</v>
      </c>
      <c r="L6" s="490"/>
      <c r="M6" s="490"/>
    </row>
    <row r="7" spans="1:13" ht="31.2">
      <c r="A7" s="490"/>
      <c r="B7" s="490"/>
      <c r="C7" s="105" t="s">
        <v>12</v>
      </c>
      <c r="D7" s="105" t="s">
        <v>16</v>
      </c>
      <c r="E7" s="105" t="s">
        <v>17</v>
      </c>
      <c r="F7" s="105" t="s">
        <v>18</v>
      </c>
      <c r="G7" s="105" t="s">
        <v>12</v>
      </c>
      <c r="H7" s="105" t="s">
        <v>16</v>
      </c>
      <c r="I7" s="105" t="s">
        <v>17</v>
      </c>
      <c r="J7" s="105" t="s">
        <v>18</v>
      </c>
      <c r="K7" s="105" t="s">
        <v>12</v>
      </c>
      <c r="L7" s="105" t="s">
        <v>19</v>
      </c>
      <c r="M7" s="105" t="s">
        <v>20</v>
      </c>
    </row>
    <row r="8" spans="1:13">
      <c r="A8" s="105" t="s">
        <v>4</v>
      </c>
      <c r="B8" s="105" t="s">
        <v>68</v>
      </c>
      <c r="C8" s="143">
        <f>SUM(C9:C11)</f>
        <v>16</v>
      </c>
      <c r="D8" s="143"/>
      <c r="E8" s="143"/>
      <c r="F8" s="143">
        <f t="shared" ref="F8:K8" si="0">SUM(F9:F11)</f>
        <v>16</v>
      </c>
      <c r="G8" s="143">
        <f t="shared" si="0"/>
        <v>11</v>
      </c>
      <c r="H8" s="143">
        <f t="shared" si="0"/>
        <v>0</v>
      </c>
      <c r="I8" s="143">
        <f t="shared" si="0"/>
        <v>8</v>
      </c>
      <c r="J8" s="143">
        <f t="shared" si="0"/>
        <v>3</v>
      </c>
      <c r="K8" s="143">
        <f t="shared" si="0"/>
        <v>0</v>
      </c>
      <c r="L8" s="143"/>
      <c r="M8" s="143">
        <f>SUM(M9:M11)</f>
        <v>0</v>
      </c>
    </row>
    <row r="9" spans="1:13">
      <c r="A9" s="104">
        <v>1</v>
      </c>
      <c r="B9" s="106" t="s">
        <v>9</v>
      </c>
      <c r="C9" s="144">
        <f>SUM(D9:F9)</f>
        <v>4</v>
      </c>
      <c r="D9" s="144">
        <v>0</v>
      </c>
      <c r="E9" s="144">
        <v>0</v>
      </c>
      <c r="F9" s="144">
        <v>4</v>
      </c>
      <c r="G9" s="144">
        <f>SUM(H9:J9)</f>
        <v>6</v>
      </c>
      <c r="H9" s="144">
        <v>0</v>
      </c>
      <c r="I9" s="144">
        <v>3</v>
      </c>
      <c r="J9" s="144">
        <v>3</v>
      </c>
      <c r="K9" s="144">
        <v>0</v>
      </c>
      <c r="L9" s="144">
        <v>0</v>
      </c>
      <c r="M9" s="144">
        <v>0</v>
      </c>
    </row>
    <row r="10" spans="1:13">
      <c r="A10" s="104">
        <v>2</v>
      </c>
      <c r="B10" s="106" t="s">
        <v>69</v>
      </c>
      <c r="C10" s="144">
        <f t="shared" ref="C10:C11" si="1">SUM(D10:F10)</f>
        <v>11</v>
      </c>
      <c r="D10" s="144">
        <v>0</v>
      </c>
      <c r="E10" s="144">
        <v>0</v>
      </c>
      <c r="F10" s="144">
        <v>11</v>
      </c>
      <c r="G10" s="144">
        <f t="shared" ref="G10:G11" si="2">SUM(H10:J10)</f>
        <v>3</v>
      </c>
      <c r="H10" s="144">
        <v>0</v>
      </c>
      <c r="I10" s="144">
        <v>3</v>
      </c>
      <c r="J10" s="144">
        <v>0</v>
      </c>
      <c r="K10" s="144">
        <v>0</v>
      </c>
      <c r="L10" s="144">
        <v>0</v>
      </c>
      <c r="M10" s="144">
        <v>0</v>
      </c>
    </row>
    <row r="11" spans="1:13">
      <c r="A11" s="104">
        <v>3</v>
      </c>
      <c r="B11" s="106" t="s">
        <v>70</v>
      </c>
      <c r="C11" s="144">
        <f t="shared" si="1"/>
        <v>1</v>
      </c>
      <c r="D11" s="144">
        <v>0</v>
      </c>
      <c r="E11" s="144">
        <v>0</v>
      </c>
      <c r="F11" s="144">
        <v>1</v>
      </c>
      <c r="G11" s="144">
        <f t="shared" si="2"/>
        <v>2</v>
      </c>
      <c r="H11" s="144">
        <v>0</v>
      </c>
      <c r="I11" s="144">
        <v>2</v>
      </c>
      <c r="J11" s="144">
        <v>0</v>
      </c>
      <c r="K11" s="144">
        <f t="shared" ref="K11" si="3">SUM(L11:M11)</f>
        <v>0</v>
      </c>
      <c r="L11" s="144">
        <v>0</v>
      </c>
      <c r="M11" s="144">
        <v>0</v>
      </c>
    </row>
  </sheetData>
  <mergeCells count="7">
    <mergeCell ref="A3:M3"/>
    <mergeCell ref="A4:M4"/>
    <mergeCell ref="A6:A7"/>
    <mergeCell ref="B6:B7"/>
    <mergeCell ref="C6:F6"/>
    <mergeCell ref="G6:J6"/>
    <mergeCell ref="K6:M6"/>
  </mergeCells>
  <pageMargins left="0.7" right="0.7" top="0.75" bottom="0.75" header="0.3" footer="0.3"/>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B1:S51"/>
  <sheetViews>
    <sheetView zoomScaleNormal="100" workbookViewId="0">
      <pane xSplit="3" ySplit="8" topLeftCell="D9" activePane="bottomRight" state="frozen"/>
      <selection pane="topRight" activeCell="C1" sqref="C1"/>
      <selection pane="bottomLeft" activeCell="A9" sqref="A9"/>
      <selection pane="bottomRight" activeCell="C9" sqref="C9:K9"/>
    </sheetView>
  </sheetViews>
  <sheetFormatPr defaultColWidth="8.796875" defaultRowHeight="13.2"/>
  <cols>
    <col min="1" max="1" width="5.09765625" style="35" customWidth="1"/>
    <col min="2" max="2" width="4.69921875" style="53" customWidth="1"/>
    <col min="3" max="3" width="20.5" style="35" customWidth="1"/>
    <col min="4" max="4" width="21.796875" style="35" customWidth="1"/>
    <col min="5" max="5" width="12.5" style="35" customWidth="1"/>
    <col min="6" max="6" width="10.796875" style="35" customWidth="1"/>
    <col min="7" max="7" width="12.69921875" style="35" customWidth="1"/>
    <col min="8" max="8" width="11.796875" style="35" customWidth="1"/>
    <col min="9" max="9" width="12.5" style="35" customWidth="1"/>
    <col min="10" max="10" width="14.296875" style="35" customWidth="1"/>
    <col min="11" max="11" width="11.296875" style="53" customWidth="1"/>
    <col min="12" max="12" width="13" style="35" customWidth="1"/>
    <col min="13" max="15" width="8.796875" style="35"/>
    <col min="16" max="16" width="0" style="35" hidden="1" customWidth="1"/>
    <col min="17" max="17" width="12.796875" style="35" hidden="1" customWidth="1"/>
    <col min="18" max="18" width="0" style="35" hidden="1" customWidth="1"/>
    <col min="19" max="19" width="9.296875" style="35" hidden="1" customWidth="1"/>
    <col min="20" max="20" width="0" style="35" hidden="1" customWidth="1"/>
    <col min="21" max="16384" width="8.796875" style="35"/>
  </cols>
  <sheetData>
    <row r="1" spans="2:19" ht="13.8">
      <c r="B1" s="54"/>
      <c r="J1" s="36" t="s">
        <v>1126</v>
      </c>
    </row>
    <row r="2" spans="2:19">
      <c r="B2" s="37"/>
    </row>
    <row r="3" spans="2:19" ht="15.6">
      <c r="B3" s="489" t="s">
        <v>71</v>
      </c>
      <c r="C3" s="489"/>
      <c r="D3" s="489"/>
      <c r="E3" s="489"/>
      <c r="F3" s="489"/>
      <c r="G3" s="489"/>
      <c r="H3" s="489"/>
      <c r="I3" s="489"/>
      <c r="J3" s="489"/>
    </row>
    <row r="4" spans="2:19" ht="15.6">
      <c r="B4" s="489" t="s">
        <v>67</v>
      </c>
      <c r="C4" s="489"/>
      <c r="D4" s="489"/>
      <c r="E4" s="489"/>
      <c r="F4" s="489"/>
      <c r="G4" s="489"/>
      <c r="H4" s="489"/>
      <c r="I4" s="489"/>
      <c r="J4" s="489"/>
    </row>
    <row r="5" spans="2:19" ht="15.6">
      <c r="B5" s="494" t="s">
        <v>72</v>
      </c>
      <c r="C5" s="494"/>
      <c r="D5" s="494"/>
      <c r="E5" s="494"/>
      <c r="F5" s="494"/>
      <c r="G5" s="494"/>
      <c r="H5" s="494"/>
      <c r="I5" s="494"/>
      <c r="J5" s="494"/>
    </row>
    <row r="6" spans="2:19">
      <c r="J6" s="495" t="s">
        <v>59</v>
      </c>
      <c r="K6" s="495"/>
    </row>
    <row r="7" spans="2:19" s="37" customFormat="1" ht="19.8" customHeight="1">
      <c r="B7" s="493" t="s">
        <v>0</v>
      </c>
      <c r="C7" s="493" t="s">
        <v>21</v>
      </c>
      <c r="D7" s="493" t="s">
        <v>10</v>
      </c>
      <c r="E7" s="493" t="s">
        <v>8</v>
      </c>
      <c r="F7" s="493" t="s">
        <v>22</v>
      </c>
      <c r="G7" s="493"/>
      <c r="H7" s="493"/>
      <c r="I7" s="493"/>
      <c r="J7" s="493" t="s">
        <v>23</v>
      </c>
      <c r="K7" s="492" t="s">
        <v>1</v>
      </c>
      <c r="L7" s="55"/>
    </row>
    <row r="8" spans="2:19" s="37" customFormat="1" ht="24" customHeight="1">
      <c r="B8" s="493"/>
      <c r="C8" s="493"/>
      <c r="D8" s="493"/>
      <c r="E8" s="493"/>
      <c r="F8" s="39" t="s">
        <v>2</v>
      </c>
      <c r="G8" s="39" t="s">
        <v>9</v>
      </c>
      <c r="H8" s="39" t="s">
        <v>69</v>
      </c>
      <c r="I8" s="39" t="s">
        <v>70</v>
      </c>
      <c r="J8" s="493"/>
      <c r="K8" s="492"/>
      <c r="L8" s="55"/>
      <c r="Q8" s="38" t="s">
        <v>2</v>
      </c>
    </row>
    <row r="9" spans="2:19" s="37" customFormat="1" ht="19.95" customHeight="1">
      <c r="B9" s="39" t="s">
        <v>4</v>
      </c>
      <c r="C9" s="491" t="s">
        <v>124</v>
      </c>
      <c r="D9" s="491"/>
      <c r="E9" s="491"/>
      <c r="F9" s="491"/>
      <c r="G9" s="491"/>
      <c r="H9" s="491"/>
      <c r="I9" s="491"/>
      <c r="J9" s="491"/>
      <c r="K9" s="491"/>
      <c r="L9" s="55"/>
      <c r="Q9" s="38"/>
    </row>
    <row r="10" spans="2:19" s="26" customFormat="1" ht="24">
      <c r="B10" s="50">
        <v>1</v>
      </c>
      <c r="C10" s="51" t="s">
        <v>75</v>
      </c>
      <c r="D10" s="51" t="s">
        <v>76</v>
      </c>
      <c r="E10" s="51">
        <v>4900100332</v>
      </c>
      <c r="F10" s="61">
        <v>61273.218999999997</v>
      </c>
      <c r="G10" s="63">
        <v>1225.4639999999999</v>
      </c>
      <c r="H10" s="63">
        <v>4289.1260000000002</v>
      </c>
      <c r="I10" s="63">
        <v>4289.1260000000002</v>
      </c>
      <c r="J10" s="62">
        <v>9803</v>
      </c>
      <c r="K10" s="50" t="s">
        <v>18</v>
      </c>
      <c r="Q10" s="41">
        <v>61273219000</v>
      </c>
      <c r="S10" s="42">
        <f>Q10/1000000</f>
        <v>61273.218999999997</v>
      </c>
    </row>
    <row r="11" spans="2:19" s="26" customFormat="1" ht="24">
      <c r="B11" s="50">
        <v>2</v>
      </c>
      <c r="C11" s="51" t="s">
        <v>97</v>
      </c>
      <c r="D11" s="51" t="s">
        <v>80</v>
      </c>
      <c r="E11" s="50">
        <v>4900809168</v>
      </c>
      <c r="F11" s="61">
        <v>2479.7550000000001</v>
      </c>
      <c r="G11" s="63">
        <v>665.59186399999999</v>
      </c>
      <c r="H11" s="63">
        <v>665.59186399999999</v>
      </c>
      <c r="I11" s="63">
        <v>665.59186399999999</v>
      </c>
      <c r="J11" s="62">
        <v>1998</v>
      </c>
      <c r="K11" s="51" t="s">
        <v>96</v>
      </c>
      <c r="Q11" s="41">
        <v>2479755000</v>
      </c>
      <c r="S11" s="42">
        <f t="shared" ref="S11:S20" si="0">Q11/1000000</f>
        <v>2479.7550000000001</v>
      </c>
    </row>
    <row r="12" spans="2:19" s="26" customFormat="1" ht="24">
      <c r="B12" s="50">
        <v>3</v>
      </c>
      <c r="C12" s="51" t="s">
        <v>77</v>
      </c>
      <c r="D12" s="51" t="s">
        <v>81</v>
      </c>
      <c r="E12" s="50">
        <v>2400376843</v>
      </c>
      <c r="F12" s="61">
        <v>3474.75</v>
      </c>
      <c r="G12" s="63">
        <v>820.82022700000005</v>
      </c>
      <c r="H12" s="63">
        <v>820.82022700000005</v>
      </c>
      <c r="I12" s="63">
        <v>820.82022700000005</v>
      </c>
      <c r="J12" s="62">
        <v>2463</v>
      </c>
      <c r="K12" s="51" t="s">
        <v>96</v>
      </c>
      <c r="Q12" s="41">
        <v>3474750000</v>
      </c>
      <c r="S12" s="42">
        <f t="shared" si="0"/>
        <v>3474.75</v>
      </c>
    </row>
    <row r="13" spans="2:19" s="26" customFormat="1" ht="24">
      <c r="B13" s="50">
        <v>4</v>
      </c>
      <c r="C13" s="51" t="s">
        <v>78</v>
      </c>
      <c r="D13" s="60" t="s">
        <v>82</v>
      </c>
      <c r="E13" s="52">
        <v>4900809834</v>
      </c>
      <c r="F13" s="61">
        <v>1068.7809999999999</v>
      </c>
      <c r="G13" s="62">
        <v>160</v>
      </c>
      <c r="H13" s="62">
        <v>1038</v>
      </c>
      <c r="I13" s="62"/>
      <c r="J13" s="62">
        <v>1129</v>
      </c>
      <c r="K13" s="50" t="s">
        <v>18</v>
      </c>
      <c r="L13" s="43"/>
      <c r="M13" s="43"/>
      <c r="Q13" s="41">
        <v>1068781000</v>
      </c>
      <c r="S13" s="42">
        <f t="shared" si="0"/>
        <v>1068.7809999999999</v>
      </c>
    </row>
    <row r="14" spans="2:19" s="26" customFormat="1" ht="24">
      <c r="B14" s="50">
        <v>5</v>
      </c>
      <c r="C14" s="51" t="s">
        <v>98</v>
      </c>
      <c r="D14" s="60" t="s">
        <v>83</v>
      </c>
      <c r="E14" s="50"/>
      <c r="F14" s="61">
        <v>255.047</v>
      </c>
      <c r="G14" s="62">
        <v>0</v>
      </c>
      <c r="H14" s="62">
        <v>0</v>
      </c>
      <c r="I14" s="62">
        <v>0</v>
      </c>
      <c r="J14" s="62">
        <v>0</v>
      </c>
      <c r="K14" s="51" t="s">
        <v>94</v>
      </c>
      <c r="Q14" s="41">
        <v>255047000</v>
      </c>
      <c r="S14" s="42">
        <f t="shared" si="0"/>
        <v>255.047</v>
      </c>
    </row>
    <row r="15" spans="2:19" s="26" customFormat="1" ht="24">
      <c r="B15" s="50">
        <v>6</v>
      </c>
      <c r="C15" s="51" t="s">
        <v>79</v>
      </c>
      <c r="D15" s="60" t="s">
        <v>84</v>
      </c>
      <c r="E15" s="51">
        <v>4800846631</v>
      </c>
      <c r="F15" s="61">
        <v>5967.5550000000003</v>
      </c>
      <c r="G15" s="62">
        <v>199</v>
      </c>
      <c r="H15" s="62">
        <v>801</v>
      </c>
      <c r="I15" s="62">
        <v>801</v>
      </c>
      <c r="J15" s="62">
        <v>599</v>
      </c>
      <c r="K15" s="50" t="s">
        <v>18</v>
      </c>
      <c r="Q15" s="41">
        <v>5967555000</v>
      </c>
      <c r="S15" s="42">
        <f t="shared" si="0"/>
        <v>5967.5550000000003</v>
      </c>
    </row>
    <row r="16" spans="2:19" s="26" customFormat="1" ht="36">
      <c r="B16" s="50">
        <v>7</v>
      </c>
      <c r="C16" s="51" t="s">
        <v>87</v>
      </c>
      <c r="D16" s="51" t="s">
        <v>85</v>
      </c>
      <c r="E16" s="50">
        <v>4900796328</v>
      </c>
      <c r="F16" s="63">
        <v>9433.7787000000008</v>
      </c>
      <c r="G16" s="63">
        <v>455.74866600000001</v>
      </c>
      <c r="H16" s="63">
        <v>455.74866600000001</v>
      </c>
      <c r="I16" s="63">
        <v>355.46938</v>
      </c>
      <c r="J16" s="64">
        <v>1021</v>
      </c>
      <c r="K16" s="51" t="s">
        <v>96</v>
      </c>
      <c r="Q16" s="44">
        <v>9433778700</v>
      </c>
      <c r="S16" s="42">
        <f t="shared" si="0"/>
        <v>9433.7787000000008</v>
      </c>
    </row>
    <row r="17" spans="2:19" s="26" customFormat="1" ht="24">
      <c r="B17" s="50">
        <v>8</v>
      </c>
      <c r="C17" s="51" t="s">
        <v>91</v>
      </c>
      <c r="D17" s="51" t="s">
        <v>86</v>
      </c>
      <c r="E17" s="50">
        <v>4900517013</v>
      </c>
      <c r="F17" s="63">
        <v>5142.5429999999997</v>
      </c>
      <c r="G17" s="64">
        <v>351</v>
      </c>
      <c r="H17" s="64">
        <v>351</v>
      </c>
      <c r="I17" s="64">
        <v>351</v>
      </c>
      <c r="J17" s="64">
        <f>G17+H17+I17</f>
        <v>1053</v>
      </c>
      <c r="K17" s="51" t="s">
        <v>94</v>
      </c>
      <c r="Q17" s="44">
        <v>5142543000</v>
      </c>
      <c r="S17" s="42">
        <f t="shared" si="0"/>
        <v>5142.5429999999997</v>
      </c>
    </row>
    <row r="18" spans="2:19" s="26" customFormat="1" ht="24">
      <c r="B18" s="50">
        <v>9</v>
      </c>
      <c r="C18" s="51" t="s">
        <v>92</v>
      </c>
      <c r="D18" s="51" t="s">
        <v>76</v>
      </c>
      <c r="E18" s="51" t="s">
        <v>95</v>
      </c>
      <c r="F18" s="61">
        <v>10915.683458</v>
      </c>
      <c r="G18" s="64">
        <v>5598.3662720000002</v>
      </c>
      <c r="H18" s="64">
        <v>274</v>
      </c>
      <c r="I18" s="64">
        <v>274</v>
      </c>
      <c r="J18" s="64">
        <v>6145</v>
      </c>
      <c r="K18" s="51" t="s">
        <v>96</v>
      </c>
      <c r="Q18" s="41">
        <v>10915683458</v>
      </c>
      <c r="S18" s="42">
        <f t="shared" si="0"/>
        <v>10915.683458</v>
      </c>
    </row>
    <row r="19" spans="2:19" s="26" customFormat="1" ht="24">
      <c r="B19" s="50">
        <v>10</v>
      </c>
      <c r="C19" s="51" t="s">
        <v>93</v>
      </c>
      <c r="D19" s="51" t="s">
        <v>88</v>
      </c>
      <c r="E19" s="50">
        <v>4900282636</v>
      </c>
      <c r="F19" s="61">
        <v>6166.5810000000001</v>
      </c>
      <c r="G19" s="64">
        <v>149</v>
      </c>
      <c r="H19" s="64">
        <v>156</v>
      </c>
      <c r="I19" s="64">
        <v>156</v>
      </c>
      <c r="J19" s="64">
        <v>461</v>
      </c>
      <c r="K19" s="51" t="s">
        <v>96</v>
      </c>
      <c r="Q19" s="41" t="s">
        <v>89</v>
      </c>
      <c r="S19" s="42">
        <f t="shared" si="0"/>
        <v>6166.5810000000001</v>
      </c>
    </row>
    <row r="20" spans="2:19" s="26" customFormat="1" ht="36">
      <c r="B20" s="50">
        <v>11</v>
      </c>
      <c r="C20" s="51" t="s">
        <v>99</v>
      </c>
      <c r="D20" s="51" t="s">
        <v>90</v>
      </c>
      <c r="E20" s="50">
        <v>4900803335</v>
      </c>
      <c r="F20" s="61">
        <v>5069.4129999999996</v>
      </c>
      <c r="G20" s="64">
        <v>403</v>
      </c>
      <c r="H20" s="64">
        <v>403</v>
      </c>
      <c r="I20" s="64">
        <v>403</v>
      </c>
      <c r="J20" s="64">
        <v>1209</v>
      </c>
      <c r="K20" s="51" t="s">
        <v>96</v>
      </c>
      <c r="Q20" s="41">
        <v>5069413000</v>
      </c>
      <c r="S20" s="42">
        <f t="shared" si="0"/>
        <v>5069.4129999999996</v>
      </c>
    </row>
    <row r="21" spans="2:19" s="37" customFormat="1" ht="19.95" customHeight="1">
      <c r="B21" s="39" t="s">
        <v>5</v>
      </c>
      <c r="C21" s="491" t="s">
        <v>125</v>
      </c>
      <c r="D21" s="491"/>
      <c r="E21" s="491"/>
      <c r="F21" s="491"/>
      <c r="G21" s="491"/>
      <c r="H21" s="491"/>
      <c r="I21" s="491"/>
      <c r="J21" s="491"/>
      <c r="K21" s="491"/>
      <c r="L21" s="55"/>
      <c r="Q21" s="38"/>
    </row>
    <row r="22" spans="2:19" ht="24">
      <c r="B22" s="50">
        <v>1</v>
      </c>
      <c r="C22" s="51" t="s">
        <v>128</v>
      </c>
      <c r="D22" s="51" t="s">
        <v>101</v>
      </c>
      <c r="E22" s="50">
        <v>4900224521</v>
      </c>
      <c r="F22" s="61">
        <v>137.756</v>
      </c>
      <c r="G22" s="61">
        <v>20</v>
      </c>
      <c r="H22" s="61">
        <v>29</v>
      </c>
      <c r="I22" s="61">
        <v>29</v>
      </c>
      <c r="J22" s="61">
        <f>G22+H22+I22</f>
        <v>78</v>
      </c>
      <c r="K22" s="50" t="s">
        <v>18</v>
      </c>
      <c r="L22" s="26"/>
      <c r="Q22" s="46">
        <v>137756000</v>
      </c>
      <c r="S22" s="40">
        <f>Q22/1000000</f>
        <v>137.756</v>
      </c>
    </row>
    <row r="23" spans="2:19" ht="36">
      <c r="B23" s="50">
        <v>2</v>
      </c>
      <c r="C23" s="51" t="s">
        <v>129</v>
      </c>
      <c r="D23" s="51" t="s">
        <v>102</v>
      </c>
      <c r="E23" s="56"/>
      <c r="F23" s="61">
        <v>0</v>
      </c>
      <c r="G23" s="61"/>
      <c r="H23" s="61"/>
      <c r="I23" s="61"/>
      <c r="J23" s="61"/>
      <c r="K23" s="50" t="s">
        <v>18</v>
      </c>
      <c r="L23" s="26"/>
      <c r="Q23" s="45"/>
      <c r="S23" s="40">
        <f t="shared" ref="S23:S49" si="1">Q23/1000000</f>
        <v>0</v>
      </c>
    </row>
    <row r="24" spans="2:19" ht="24">
      <c r="B24" s="50">
        <v>3</v>
      </c>
      <c r="C24" s="51" t="s">
        <v>154</v>
      </c>
      <c r="D24" s="51" t="s">
        <v>76</v>
      </c>
      <c r="E24" s="50">
        <v>4900100332</v>
      </c>
      <c r="F24" s="61">
        <v>6.6085000000000003</v>
      </c>
      <c r="G24" s="61">
        <v>7</v>
      </c>
      <c r="H24" s="61"/>
      <c r="I24" s="61"/>
      <c r="J24" s="61">
        <v>7</v>
      </c>
      <c r="K24" s="50" t="s">
        <v>18</v>
      </c>
      <c r="L24" s="26"/>
      <c r="Q24" s="46">
        <v>6608500</v>
      </c>
      <c r="S24" s="40">
        <f t="shared" si="1"/>
        <v>6.6085000000000003</v>
      </c>
    </row>
    <row r="25" spans="2:19" ht="36">
      <c r="B25" s="50">
        <v>4</v>
      </c>
      <c r="C25" s="51" t="s">
        <v>153</v>
      </c>
      <c r="D25" s="51" t="s">
        <v>103</v>
      </c>
      <c r="E25" s="56"/>
      <c r="F25" s="61">
        <v>0</v>
      </c>
      <c r="G25" s="61"/>
      <c r="H25" s="61"/>
      <c r="I25" s="61"/>
      <c r="J25" s="61"/>
      <c r="K25" s="50" t="s">
        <v>18</v>
      </c>
      <c r="L25" s="26"/>
      <c r="Q25" s="45"/>
      <c r="S25" s="40">
        <f t="shared" si="1"/>
        <v>0</v>
      </c>
    </row>
    <row r="26" spans="2:19" ht="24">
      <c r="B26" s="50">
        <v>5</v>
      </c>
      <c r="C26" s="51" t="s">
        <v>152</v>
      </c>
      <c r="D26" s="51" t="s">
        <v>104</v>
      </c>
      <c r="E26" s="50">
        <v>4900808252</v>
      </c>
      <c r="F26" s="61">
        <v>40.857999999999997</v>
      </c>
      <c r="G26" s="61">
        <v>7</v>
      </c>
      <c r="H26" s="61">
        <v>7</v>
      </c>
      <c r="I26" s="61">
        <v>7</v>
      </c>
      <c r="J26" s="61">
        <v>21</v>
      </c>
      <c r="K26" s="50" t="s">
        <v>18</v>
      </c>
      <c r="L26" s="26"/>
      <c r="Q26" s="46">
        <v>40858000</v>
      </c>
      <c r="S26" s="40">
        <f t="shared" si="1"/>
        <v>40.857999999999997</v>
      </c>
    </row>
    <row r="27" spans="2:19" ht="13.8">
      <c r="B27" s="50">
        <v>6</v>
      </c>
      <c r="C27" s="51" t="s">
        <v>151</v>
      </c>
      <c r="D27" s="51" t="s">
        <v>105</v>
      </c>
      <c r="E27" s="52" t="s">
        <v>119</v>
      </c>
      <c r="F27" s="61">
        <v>86.268000000000001</v>
      </c>
      <c r="G27" s="61">
        <v>27</v>
      </c>
      <c r="H27" s="61">
        <v>6</v>
      </c>
      <c r="I27" s="61">
        <v>6</v>
      </c>
      <c r="J27" s="61">
        <f>SUM(G27:I27)</f>
        <v>39</v>
      </c>
      <c r="K27" s="50" t="s">
        <v>18</v>
      </c>
      <c r="L27" s="26"/>
      <c r="Q27" s="46">
        <v>86268000</v>
      </c>
      <c r="S27" s="40">
        <f t="shared" si="1"/>
        <v>86.268000000000001</v>
      </c>
    </row>
    <row r="28" spans="2:19" ht="36">
      <c r="B28" s="50">
        <v>7</v>
      </c>
      <c r="C28" s="51" t="s">
        <v>150</v>
      </c>
      <c r="D28" s="51" t="s">
        <v>102</v>
      </c>
      <c r="E28" s="56"/>
      <c r="F28" s="61">
        <v>0</v>
      </c>
      <c r="G28" s="61"/>
      <c r="H28" s="61"/>
      <c r="I28" s="61"/>
      <c r="J28" s="61"/>
      <c r="K28" s="50" t="s">
        <v>18</v>
      </c>
      <c r="L28" s="26"/>
      <c r="Q28" s="45"/>
      <c r="S28" s="40">
        <f t="shared" si="1"/>
        <v>0</v>
      </c>
    </row>
    <row r="29" spans="2:19" ht="24">
      <c r="B29" s="50">
        <v>8</v>
      </c>
      <c r="C29" s="51" t="s">
        <v>149</v>
      </c>
      <c r="D29" s="51" t="s">
        <v>106</v>
      </c>
      <c r="E29" s="52" t="s">
        <v>126</v>
      </c>
      <c r="F29" s="61">
        <v>13.698</v>
      </c>
      <c r="G29" s="61"/>
      <c r="H29" s="61">
        <v>14</v>
      </c>
      <c r="I29" s="61"/>
      <c r="J29" s="61">
        <v>14</v>
      </c>
      <c r="K29" s="50" t="s">
        <v>18</v>
      </c>
      <c r="L29" s="26"/>
      <c r="Q29" s="47">
        <v>13698000</v>
      </c>
      <c r="S29" s="40">
        <f t="shared" si="1"/>
        <v>13.698</v>
      </c>
    </row>
    <row r="30" spans="2:19" ht="24">
      <c r="B30" s="50">
        <v>9</v>
      </c>
      <c r="C30" s="51" t="s">
        <v>148</v>
      </c>
      <c r="D30" s="51" t="s">
        <v>107</v>
      </c>
      <c r="E30" s="50">
        <v>4900101738</v>
      </c>
      <c r="F30" s="61">
        <v>53.954999999999998</v>
      </c>
      <c r="G30" s="61">
        <v>11</v>
      </c>
      <c r="H30" s="61">
        <v>11</v>
      </c>
      <c r="I30" s="61">
        <v>11</v>
      </c>
      <c r="J30" s="61">
        <f t="shared" ref="J30:J36" si="2">SUM(G30:I30)</f>
        <v>33</v>
      </c>
      <c r="K30" s="50" t="s">
        <v>18</v>
      </c>
      <c r="L30" s="26"/>
      <c r="Q30" s="47">
        <v>53955000</v>
      </c>
      <c r="S30" s="40">
        <f t="shared" si="1"/>
        <v>53.954999999999998</v>
      </c>
    </row>
    <row r="31" spans="2:19" ht="24">
      <c r="B31" s="50">
        <v>10</v>
      </c>
      <c r="C31" s="51" t="s">
        <v>147</v>
      </c>
      <c r="D31" s="51" t="s">
        <v>107</v>
      </c>
      <c r="E31" s="50">
        <v>4900101738</v>
      </c>
      <c r="F31" s="61">
        <v>144.09399999999999</v>
      </c>
      <c r="G31" s="61">
        <v>28</v>
      </c>
      <c r="H31" s="61">
        <v>19</v>
      </c>
      <c r="I31" s="61">
        <v>18</v>
      </c>
      <c r="J31" s="61">
        <f t="shared" si="2"/>
        <v>65</v>
      </c>
      <c r="K31" s="50" t="s">
        <v>18</v>
      </c>
      <c r="L31" s="26"/>
      <c r="Q31" s="47">
        <v>144094000</v>
      </c>
      <c r="S31" s="40">
        <f t="shared" si="1"/>
        <v>144.09399999999999</v>
      </c>
    </row>
    <row r="32" spans="2:19" ht="36">
      <c r="B32" s="50">
        <v>11</v>
      </c>
      <c r="C32" s="51" t="s">
        <v>127</v>
      </c>
      <c r="D32" s="51" t="s">
        <v>107</v>
      </c>
      <c r="E32" s="50">
        <v>4900101738</v>
      </c>
      <c r="F32" s="61">
        <v>124.76</v>
      </c>
      <c r="G32" s="61">
        <v>24</v>
      </c>
      <c r="H32" s="61">
        <v>52</v>
      </c>
      <c r="I32" s="61">
        <v>48</v>
      </c>
      <c r="J32" s="61">
        <f t="shared" si="2"/>
        <v>124</v>
      </c>
      <c r="K32" s="50" t="s">
        <v>18</v>
      </c>
      <c r="L32" s="26"/>
      <c r="Q32" s="47">
        <v>124760000</v>
      </c>
      <c r="S32" s="40">
        <f t="shared" si="1"/>
        <v>124.76</v>
      </c>
    </row>
    <row r="33" spans="2:19" ht="24">
      <c r="B33" s="50">
        <v>12</v>
      </c>
      <c r="C33" s="51" t="s">
        <v>146</v>
      </c>
      <c r="D33" s="51" t="s">
        <v>107</v>
      </c>
      <c r="E33" s="50">
        <v>4900101738</v>
      </c>
      <c r="F33" s="61">
        <v>91.251999999999995</v>
      </c>
      <c r="G33" s="61">
        <v>24</v>
      </c>
      <c r="H33" s="61">
        <v>29</v>
      </c>
      <c r="I33" s="61">
        <v>28</v>
      </c>
      <c r="J33" s="61">
        <f t="shared" si="2"/>
        <v>81</v>
      </c>
      <c r="K33" s="50" t="s">
        <v>18</v>
      </c>
      <c r="L33" s="26"/>
      <c r="Q33" s="47">
        <v>91252000</v>
      </c>
      <c r="S33" s="40">
        <f t="shared" si="1"/>
        <v>91.251999999999995</v>
      </c>
    </row>
    <row r="34" spans="2:19" ht="24">
      <c r="B34" s="50">
        <v>13</v>
      </c>
      <c r="C34" s="51" t="s">
        <v>145</v>
      </c>
      <c r="D34" s="51" t="s">
        <v>107</v>
      </c>
      <c r="E34" s="50">
        <v>4900101738</v>
      </c>
      <c r="F34" s="61">
        <v>124.693</v>
      </c>
      <c r="G34" s="61">
        <v>11</v>
      </c>
      <c r="H34" s="61">
        <v>11</v>
      </c>
      <c r="I34" s="61">
        <v>11</v>
      </c>
      <c r="J34" s="61">
        <f t="shared" si="2"/>
        <v>33</v>
      </c>
      <c r="K34" s="50" t="s">
        <v>18</v>
      </c>
      <c r="L34" s="26"/>
      <c r="Q34" s="47">
        <v>124693000</v>
      </c>
      <c r="S34" s="40">
        <f t="shared" si="1"/>
        <v>124.693</v>
      </c>
    </row>
    <row r="35" spans="2:19" ht="15.6">
      <c r="B35" s="50">
        <v>14</v>
      </c>
      <c r="C35" s="57" t="s">
        <v>144</v>
      </c>
      <c r="D35" s="51" t="s">
        <v>108</v>
      </c>
      <c r="E35" s="50">
        <v>4900517013</v>
      </c>
      <c r="F35" s="61">
        <v>20.774000000000001</v>
      </c>
      <c r="G35" s="61"/>
      <c r="H35" s="61">
        <v>5</v>
      </c>
      <c r="I35" s="61">
        <v>4</v>
      </c>
      <c r="J35" s="61">
        <f t="shared" si="2"/>
        <v>9</v>
      </c>
      <c r="K35" s="50" t="s">
        <v>18</v>
      </c>
      <c r="L35" s="26"/>
      <c r="Q35" s="48">
        <v>20774000</v>
      </c>
      <c r="S35" s="40">
        <f t="shared" si="1"/>
        <v>20.774000000000001</v>
      </c>
    </row>
    <row r="36" spans="2:19" ht="15.6">
      <c r="B36" s="50">
        <v>15</v>
      </c>
      <c r="C36" s="51" t="s">
        <v>140</v>
      </c>
      <c r="D36" s="51" t="s">
        <v>109</v>
      </c>
      <c r="E36" s="50">
        <v>4900223951</v>
      </c>
      <c r="F36" s="61">
        <v>18.91</v>
      </c>
      <c r="G36" s="61"/>
      <c r="H36" s="61">
        <v>19</v>
      </c>
      <c r="I36" s="61"/>
      <c r="J36" s="61">
        <f t="shared" si="2"/>
        <v>19</v>
      </c>
      <c r="K36" s="51" t="s">
        <v>123</v>
      </c>
      <c r="L36" s="26"/>
      <c r="Q36" s="48">
        <v>18910000</v>
      </c>
      <c r="S36" s="40">
        <f t="shared" si="1"/>
        <v>18.91</v>
      </c>
    </row>
    <row r="37" spans="2:19" ht="36">
      <c r="B37" s="50">
        <v>16</v>
      </c>
      <c r="C37" s="51" t="s">
        <v>139</v>
      </c>
      <c r="D37" s="51" t="s">
        <v>102</v>
      </c>
      <c r="E37" s="56"/>
      <c r="F37" s="61">
        <v>0</v>
      </c>
      <c r="G37" s="61"/>
      <c r="H37" s="61"/>
      <c r="I37" s="61"/>
      <c r="J37" s="61"/>
      <c r="K37" s="50" t="s">
        <v>18</v>
      </c>
      <c r="L37" s="26"/>
      <c r="Q37" s="49"/>
      <c r="S37" s="40">
        <f t="shared" si="1"/>
        <v>0</v>
      </c>
    </row>
    <row r="38" spans="2:19" ht="36">
      <c r="B38" s="50">
        <v>17</v>
      </c>
      <c r="C38" s="51" t="s">
        <v>143</v>
      </c>
      <c r="D38" s="51" t="s">
        <v>102</v>
      </c>
      <c r="E38" s="56"/>
      <c r="F38" s="61">
        <v>0</v>
      </c>
      <c r="G38" s="61"/>
      <c r="H38" s="61"/>
      <c r="I38" s="61"/>
      <c r="J38" s="61"/>
      <c r="K38" s="50" t="s">
        <v>18</v>
      </c>
      <c r="L38" s="26"/>
      <c r="Q38" s="49"/>
      <c r="S38" s="40">
        <f t="shared" si="1"/>
        <v>0</v>
      </c>
    </row>
    <row r="39" spans="2:19" ht="24">
      <c r="B39" s="50">
        <v>18</v>
      </c>
      <c r="C39" s="51" t="s">
        <v>142</v>
      </c>
      <c r="D39" s="51" t="s">
        <v>110</v>
      </c>
      <c r="E39" s="50">
        <v>4900799431</v>
      </c>
      <c r="F39" s="61">
        <v>5.15</v>
      </c>
      <c r="G39" s="61"/>
      <c r="H39" s="61">
        <v>5</v>
      </c>
      <c r="I39" s="61"/>
      <c r="J39" s="61">
        <f>SUM(G39:I39)</f>
        <v>5</v>
      </c>
      <c r="K39" s="50" t="s">
        <v>18</v>
      </c>
      <c r="L39" s="26"/>
      <c r="Q39" s="48">
        <v>5150000</v>
      </c>
      <c r="S39" s="40">
        <f t="shared" si="1"/>
        <v>5.15</v>
      </c>
    </row>
    <row r="40" spans="2:19" ht="24">
      <c r="B40" s="50">
        <v>19</v>
      </c>
      <c r="C40" s="51" t="s">
        <v>141</v>
      </c>
      <c r="D40" s="51" t="s">
        <v>111</v>
      </c>
      <c r="E40" s="50" t="s">
        <v>120</v>
      </c>
      <c r="F40" s="61">
        <v>30.181999999999999</v>
      </c>
      <c r="G40" s="61"/>
      <c r="H40" s="61">
        <v>30</v>
      </c>
      <c r="I40" s="61"/>
      <c r="J40" s="61">
        <f>SUM(G40:I40)</f>
        <v>30</v>
      </c>
      <c r="K40" s="51" t="s">
        <v>123</v>
      </c>
      <c r="L40" s="26"/>
      <c r="Q40" s="48">
        <v>30182000</v>
      </c>
      <c r="S40" s="40">
        <f t="shared" si="1"/>
        <v>30.181999999999999</v>
      </c>
    </row>
    <row r="41" spans="2:19" ht="24">
      <c r="B41" s="50">
        <v>20</v>
      </c>
      <c r="C41" s="51" t="s">
        <v>134</v>
      </c>
      <c r="D41" s="51" t="s">
        <v>112</v>
      </c>
      <c r="E41" s="51">
        <v>4900237143</v>
      </c>
      <c r="F41" s="61">
        <v>22.731000000000002</v>
      </c>
      <c r="G41" s="61"/>
      <c r="H41" s="61">
        <v>23</v>
      </c>
      <c r="I41" s="61"/>
      <c r="J41" s="61">
        <v>27</v>
      </c>
      <c r="K41" s="51" t="s">
        <v>123</v>
      </c>
      <c r="L41" s="26"/>
      <c r="Q41" s="48">
        <v>22731000</v>
      </c>
      <c r="S41" s="40">
        <f t="shared" si="1"/>
        <v>22.731000000000002</v>
      </c>
    </row>
    <row r="42" spans="2:19" ht="36">
      <c r="B42" s="50">
        <v>21</v>
      </c>
      <c r="C42" s="51" t="s">
        <v>100</v>
      </c>
      <c r="D42" s="51" t="s">
        <v>113</v>
      </c>
      <c r="E42" s="50">
        <v>4900101738</v>
      </c>
      <c r="F42" s="61">
        <v>77.275999999999996</v>
      </c>
      <c r="G42" s="61">
        <v>35</v>
      </c>
      <c r="H42" s="61">
        <v>32</v>
      </c>
      <c r="I42" s="61">
        <v>15</v>
      </c>
      <c r="J42" s="61">
        <f t="shared" ref="J42:J48" si="3">SUM(G42:I42)</f>
        <v>82</v>
      </c>
      <c r="K42" s="51" t="s">
        <v>123</v>
      </c>
      <c r="L42" s="26"/>
      <c r="Q42" s="48">
        <v>77276000</v>
      </c>
      <c r="S42" s="40">
        <f t="shared" si="1"/>
        <v>77.275999999999996</v>
      </c>
    </row>
    <row r="43" spans="2:19" ht="24">
      <c r="B43" s="50">
        <v>22</v>
      </c>
      <c r="C43" s="51" t="s">
        <v>138</v>
      </c>
      <c r="D43" s="51" t="s">
        <v>114</v>
      </c>
      <c r="E43" s="50">
        <v>4900813929</v>
      </c>
      <c r="F43" s="61">
        <v>8.6240000000000006</v>
      </c>
      <c r="G43" s="61"/>
      <c r="H43" s="61">
        <v>9</v>
      </c>
      <c r="I43" s="61"/>
      <c r="J43" s="61">
        <f t="shared" si="3"/>
        <v>9</v>
      </c>
      <c r="K43" s="50" t="s">
        <v>18</v>
      </c>
      <c r="L43" s="26"/>
      <c r="Q43" s="48">
        <v>8624000</v>
      </c>
      <c r="S43" s="40">
        <f t="shared" si="1"/>
        <v>8.6240000000000006</v>
      </c>
    </row>
    <row r="44" spans="2:19" ht="24">
      <c r="B44" s="50">
        <v>23</v>
      </c>
      <c r="C44" s="51" t="s">
        <v>137</v>
      </c>
      <c r="D44" s="51" t="s">
        <v>113</v>
      </c>
      <c r="E44" s="50">
        <v>4900101738</v>
      </c>
      <c r="F44" s="61">
        <v>49.790999999999997</v>
      </c>
      <c r="G44" s="61">
        <v>15</v>
      </c>
      <c r="H44" s="61">
        <v>14</v>
      </c>
      <c r="I44" s="61">
        <v>7</v>
      </c>
      <c r="J44" s="61">
        <f t="shared" si="3"/>
        <v>36</v>
      </c>
      <c r="K44" s="51" t="s">
        <v>123</v>
      </c>
      <c r="L44" s="26"/>
      <c r="Q44" s="48">
        <v>49791000</v>
      </c>
      <c r="S44" s="40">
        <f t="shared" si="1"/>
        <v>49.790999999999997</v>
      </c>
    </row>
    <row r="45" spans="2:19" ht="24">
      <c r="B45" s="50">
        <v>24</v>
      </c>
      <c r="C45" s="51" t="s">
        <v>136</v>
      </c>
      <c r="D45" s="51" t="s">
        <v>113</v>
      </c>
      <c r="E45" s="50">
        <v>4900101738</v>
      </c>
      <c r="F45" s="61">
        <v>17.317</v>
      </c>
      <c r="G45" s="61"/>
      <c r="H45" s="61"/>
      <c r="I45" s="61">
        <v>3</v>
      </c>
      <c r="J45" s="61">
        <f t="shared" si="3"/>
        <v>3</v>
      </c>
      <c r="K45" s="50" t="s">
        <v>18</v>
      </c>
      <c r="L45" s="26"/>
      <c r="Q45" s="48">
        <v>17317000</v>
      </c>
      <c r="S45" s="40">
        <f t="shared" si="1"/>
        <v>17.317</v>
      </c>
    </row>
    <row r="46" spans="2:19" ht="24">
      <c r="B46" s="50">
        <v>25</v>
      </c>
      <c r="C46" s="51" t="s">
        <v>135</v>
      </c>
      <c r="D46" s="51" t="s">
        <v>115</v>
      </c>
      <c r="E46" s="50" t="s">
        <v>121</v>
      </c>
      <c r="F46" s="61">
        <v>38.168999999999997</v>
      </c>
      <c r="G46" s="61">
        <v>6</v>
      </c>
      <c r="H46" s="61">
        <v>6</v>
      </c>
      <c r="I46" s="61">
        <v>7</v>
      </c>
      <c r="J46" s="61">
        <f t="shared" si="3"/>
        <v>19</v>
      </c>
      <c r="K46" s="51" t="s">
        <v>123</v>
      </c>
      <c r="L46" s="26"/>
      <c r="Q46" s="48">
        <v>38169000</v>
      </c>
      <c r="S46" s="40">
        <f t="shared" si="1"/>
        <v>38.168999999999997</v>
      </c>
    </row>
    <row r="47" spans="2:19" ht="24">
      <c r="B47" s="50">
        <v>26</v>
      </c>
      <c r="C47" s="51" t="s">
        <v>130</v>
      </c>
      <c r="D47" s="51" t="s">
        <v>116</v>
      </c>
      <c r="E47" s="58" t="s">
        <v>122</v>
      </c>
      <c r="F47" s="61">
        <v>55.204999999999998</v>
      </c>
      <c r="G47" s="61"/>
      <c r="H47" s="61"/>
      <c r="I47" s="61">
        <v>8</v>
      </c>
      <c r="J47" s="61">
        <f t="shared" si="3"/>
        <v>8</v>
      </c>
      <c r="K47" s="50" t="s">
        <v>18</v>
      </c>
      <c r="L47" s="26"/>
      <c r="Q47" s="48">
        <v>55205000</v>
      </c>
      <c r="S47" s="40">
        <f t="shared" si="1"/>
        <v>55.204999999999998</v>
      </c>
    </row>
    <row r="48" spans="2:19" ht="15.6">
      <c r="B48" s="50">
        <v>27</v>
      </c>
      <c r="C48" s="51" t="s">
        <v>131</v>
      </c>
      <c r="D48" s="51" t="s">
        <v>117</v>
      </c>
      <c r="E48" s="50">
        <v>4900228036</v>
      </c>
      <c r="F48" s="61">
        <v>15.137</v>
      </c>
      <c r="G48" s="61">
        <v>0</v>
      </c>
      <c r="H48" s="61">
        <v>0</v>
      </c>
      <c r="I48" s="61">
        <v>0</v>
      </c>
      <c r="J48" s="61">
        <f t="shared" si="3"/>
        <v>0</v>
      </c>
      <c r="K48" s="51" t="s">
        <v>123</v>
      </c>
      <c r="L48" s="26"/>
      <c r="Q48" s="48">
        <v>15137000</v>
      </c>
      <c r="S48" s="40">
        <f t="shared" si="1"/>
        <v>15.137</v>
      </c>
    </row>
    <row r="49" spans="2:19" ht="15.6">
      <c r="B49" s="50">
        <v>28</v>
      </c>
      <c r="C49" s="51" t="s">
        <v>132</v>
      </c>
      <c r="D49" s="51" t="s">
        <v>118</v>
      </c>
      <c r="E49" s="50">
        <v>4900145774</v>
      </c>
      <c r="F49" s="61">
        <v>25.228000000000002</v>
      </c>
      <c r="G49" s="61"/>
      <c r="H49" s="61"/>
      <c r="I49" s="61">
        <v>1</v>
      </c>
      <c r="J49" s="61"/>
      <c r="K49" s="50" t="s">
        <v>18</v>
      </c>
      <c r="L49" s="26"/>
      <c r="Q49" s="48">
        <v>25228000</v>
      </c>
      <c r="S49" s="40">
        <f t="shared" si="1"/>
        <v>25.228000000000002</v>
      </c>
    </row>
    <row r="50" spans="2:19" ht="24">
      <c r="B50" s="50">
        <v>29</v>
      </c>
      <c r="C50" s="51" t="s">
        <v>133</v>
      </c>
      <c r="D50" s="51" t="s">
        <v>107</v>
      </c>
      <c r="E50" s="50">
        <v>4900101738</v>
      </c>
      <c r="F50" s="61">
        <v>156.23099999999999</v>
      </c>
      <c r="G50" s="61"/>
      <c r="H50" s="61"/>
      <c r="I50" s="61"/>
      <c r="J50" s="61"/>
      <c r="K50" s="51" t="s">
        <v>123</v>
      </c>
      <c r="L50" s="26"/>
    </row>
    <row r="51" spans="2:19">
      <c r="B51" s="59"/>
      <c r="C51" s="26"/>
      <c r="D51" s="26"/>
      <c r="E51" s="26"/>
      <c r="F51" s="26"/>
      <c r="G51" s="26"/>
      <c r="H51" s="26"/>
      <c r="I51" s="26"/>
      <c r="J51" s="26"/>
      <c r="K51" s="59"/>
      <c r="L51" s="26"/>
    </row>
  </sheetData>
  <mergeCells count="13">
    <mergeCell ref="C21:K21"/>
    <mergeCell ref="C9:K9"/>
    <mergeCell ref="K7:K8"/>
    <mergeCell ref="B3:J3"/>
    <mergeCell ref="B4:J4"/>
    <mergeCell ref="J7:J8"/>
    <mergeCell ref="B7:B8"/>
    <mergeCell ref="C7:C8"/>
    <mergeCell ref="D7:D8"/>
    <mergeCell ref="E7:E8"/>
    <mergeCell ref="F7:I7"/>
    <mergeCell ref="B5:J5"/>
    <mergeCell ref="J6:K6"/>
  </mergeCells>
  <conditionalFormatting sqref="E27">
    <cfRule type="duplicateValues" dxfId="5" priority="7" stopIfTrue="1"/>
  </conditionalFormatting>
  <conditionalFormatting sqref="E29">
    <cfRule type="duplicateValues" dxfId="4" priority="1" stopIfTrue="1"/>
  </conditionalFormatting>
  <conditionalFormatting sqref="E39">
    <cfRule type="duplicateValues" dxfId="3" priority="2" stopIfTrue="1"/>
  </conditionalFormatting>
  <conditionalFormatting sqref="E40">
    <cfRule type="duplicateValues" dxfId="2" priority="5" stopIfTrue="1"/>
  </conditionalFormatting>
  <conditionalFormatting sqref="E43">
    <cfRule type="duplicateValues" dxfId="1" priority="3" stopIfTrue="1"/>
  </conditionalFormatting>
  <conditionalFormatting sqref="E49">
    <cfRule type="duplicateValues" dxfId="0" priority="4" stopIfTrue="1"/>
  </conditionalFormatting>
  <pageMargins left="3.937007874015748E-2" right="3.937007874015748E-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1"/>
  <sheetViews>
    <sheetView view="pageBreakPreview" topLeftCell="A10" zoomScale="85" zoomScaleNormal="100" zoomScaleSheetLayoutView="85" workbookViewId="0">
      <selection activeCell="M15" sqref="M15:M16"/>
    </sheetView>
  </sheetViews>
  <sheetFormatPr defaultColWidth="9" defaultRowHeight="13.2"/>
  <cols>
    <col min="1" max="1" width="3.5" style="26" customWidth="1"/>
    <col min="2" max="2" width="20.69921875" style="26" customWidth="1"/>
    <col min="3" max="3" width="18.69921875" style="26" customWidth="1"/>
    <col min="4" max="4" width="16" style="26" customWidth="1"/>
    <col min="5" max="5" width="9" style="26" customWidth="1"/>
    <col min="6" max="6" width="13.796875" style="26" hidden="1" customWidth="1"/>
    <col min="7" max="7" width="14" style="26" hidden="1" customWidth="1"/>
    <col min="8" max="8" width="11.796875" style="26" hidden="1" customWidth="1"/>
    <col min="9" max="9" width="10.296875" style="26" hidden="1" customWidth="1"/>
    <col min="10" max="10" width="15.69921875" style="26" customWidth="1"/>
    <col min="11" max="11" width="19.796875" style="26" customWidth="1"/>
    <col min="12" max="12" width="11.796875" style="26" customWidth="1"/>
    <col min="13" max="13" width="9.5" style="26" customWidth="1"/>
    <col min="14" max="14" width="16.5" style="26" customWidth="1"/>
    <col min="15" max="15" width="17.69921875" style="26" customWidth="1"/>
    <col min="16" max="16" width="15.69921875" style="26" customWidth="1"/>
    <col min="17" max="17" width="18.69921875" style="26" customWidth="1"/>
    <col min="18" max="16384" width="9" style="26"/>
  </cols>
  <sheetData>
    <row r="1" spans="1:17">
      <c r="Q1" s="208" t="s">
        <v>1098</v>
      </c>
    </row>
    <row r="2" spans="1:17">
      <c r="A2" s="507" t="s">
        <v>73</v>
      </c>
      <c r="B2" s="507"/>
      <c r="C2" s="507"/>
      <c r="D2" s="507"/>
      <c r="E2" s="507"/>
      <c r="F2" s="507"/>
      <c r="G2" s="507"/>
      <c r="H2" s="507"/>
      <c r="I2" s="507"/>
      <c r="J2" s="507"/>
      <c r="K2" s="507"/>
      <c r="L2" s="507"/>
      <c r="M2" s="507"/>
      <c r="N2" s="507"/>
      <c r="O2" s="507"/>
      <c r="P2" s="507"/>
      <c r="Q2" s="507"/>
    </row>
    <row r="4" spans="1:17" s="15" customFormat="1">
      <c r="A4" s="493" t="s">
        <v>3</v>
      </c>
      <c r="B4" s="493" t="s">
        <v>24</v>
      </c>
      <c r="C4" s="493" t="s">
        <v>25</v>
      </c>
      <c r="D4" s="493" t="s">
        <v>26</v>
      </c>
      <c r="E4" s="493"/>
      <c r="F4" s="493"/>
      <c r="G4" s="493"/>
      <c r="H4" s="493"/>
      <c r="I4" s="493"/>
      <c r="J4" s="493" t="s">
        <v>28</v>
      </c>
      <c r="K4" s="493"/>
      <c r="L4" s="493"/>
      <c r="M4" s="493"/>
      <c r="N4" s="493"/>
      <c r="O4" s="493"/>
      <c r="P4" s="14"/>
      <c r="Q4" s="508" t="s">
        <v>27</v>
      </c>
    </row>
    <row r="5" spans="1:17" s="15" customFormat="1" ht="12.75" customHeight="1">
      <c r="A5" s="493"/>
      <c r="B5" s="493"/>
      <c r="C5" s="493"/>
      <c r="D5" s="493" t="s">
        <v>29</v>
      </c>
      <c r="E5" s="511" t="s">
        <v>30</v>
      </c>
      <c r="F5" s="512" t="s">
        <v>31</v>
      </c>
      <c r="G5" s="512" t="s">
        <v>32</v>
      </c>
      <c r="H5" s="493" t="s">
        <v>33</v>
      </c>
      <c r="I5" s="493" t="s">
        <v>34</v>
      </c>
      <c r="J5" s="493" t="s">
        <v>1099</v>
      </c>
      <c r="K5" s="493"/>
      <c r="L5" s="493"/>
      <c r="M5" s="493"/>
      <c r="N5" s="493"/>
      <c r="O5" s="508" t="s">
        <v>35</v>
      </c>
      <c r="P5" s="493" t="s">
        <v>36</v>
      </c>
      <c r="Q5" s="509"/>
    </row>
    <row r="6" spans="1:17" s="15" customFormat="1" ht="26.4">
      <c r="A6" s="493"/>
      <c r="B6" s="493"/>
      <c r="C6" s="493"/>
      <c r="D6" s="493"/>
      <c r="E6" s="511"/>
      <c r="F6" s="512"/>
      <c r="G6" s="512"/>
      <c r="H6" s="493"/>
      <c r="I6" s="493"/>
      <c r="J6" s="39" t="s">
        <v>1021</v>
      </c>
      <c r="K6" s="39" t="s">
        <v>38</v>
      </c>
      <c r="L6" s="39" t="s">
        <v>41</v>
      </c>
      <c r="M6" s="39" t="s">
        <v>39</v>
      </c>
      <c r="N6" s="39" t="s">
        <v>40</v>
      </c>
      <c r="O6" s="510"/>
      <c r="P6" s="493"/>
      <c r="Q6" s="510"/>
    </row>
    <row r="7" spans="1:17" s="15" customFormat="1">
      <c r="A7" s="500" t="s">
        <v>1022</v>
      </c>
      <c r="B7" s="501"/>
      <c r="C7" s="501"/>
      <c r="D7" s="501"/>
      <c r="E7" s="501"/>
      <c r="F7" s="501"/>
      <c r="G7" s="501"/>
      <c r="H7" s="501"/>
      <c r="I7" s="501"/>
      <c r="J7" s="501"/>
      <c r="K7" s="501"/>
      <c r="L7" s="501"/>
      <c r="M7" s="501"/>
      <c r="N7" s="501"/>
      <c r="O7" s="501"/>
      <c r="P7" s="502"/>
      <c r="Q7" s="39"/>
    </row>
    <row r="8" spans="1:17" ht="26.4">
      <c r="A8" s="21">
        <v>1</v>
      </c>
      <c r="B8" s="205" t="s">
        <v>691</v>
      </c>
      <c r="C8" s="205" t="s">
        <v>1023</v>
      </c>
      <c r="D8" s="16" t="s">
        <v>690</v>
      </c>
      <c r="E8" s="16">
        <v>18</v>
      </c>
      <c r="F8" s="17"/>
      <c r="G8" s="17"/>
      <c r="H8" s="16"/>
      <c r="I8" s="18"/>
      <c r="J8" s="16" t="s">
        <v>1024</v>
      </c>
      <c r="K8" s="16" t="s">
        <v>1025</v>
      </c>
      <c r="L8" s="226">
        <v>181029.7</v>
      </c>
      <c r="M8" s="16" t="s">
        <v>1026</v>
      </c>
      <c r="N8" s="16" t="s">
        <v>1027</v>
      </c>
      <c r="O8" s="20" t="s">
        <v>1028</v>
      </c>
      <c r="P8" s="20" t="s">
        <v>694</v>
      </c>
      <c r="Q8" s="16"/>
    </row>
    <row r="9" spans="1:17" ht="52.8">
      <c r="A9" s="21">
        <v>2</v>
      </c>
      <c r="B9" s="205" t="s">
        <v>82</v>
      </c>
      <c r="C9" s="205" t="s">
        <v>697</v>
      </c>
      <c r="D9" s="16" t="s">
        <v>695</v>
      </c>
      <c r="E9" s="16">
        <v>3</v>
      </c>
      <c r="F9" s="17"/>
      <c r="G9" s="17"/>
      <c r="H9" s="16"/>
      <c r="I9" s="16"/>
      <c r="J9" s="16" t="s">
        <v>1029</v>
      </c>
      <c r="K9" s="16" t="s">
        <v>1030</v>
      </c>
      <c r="L9" s="226">
        <v>20129.7</v>
      </c>
      <c r="M9" s="16" t="s">
        <v>1026</v>
      </c>
      <c r="N9" s="16" t="s">
        <v>1031</v>
      </c>
      <c r="O9" s="20" t="s">
        <v>1032</v>
      </c>
      <c r="P9" s="20" t="s">
        <v>694</v>
      </c>
      <c r="Q9" s="16"/>
    </row>
    <row r="10" spans="1:17" ht="66">
      <c r="A10" s="21">
        <v>3</v>
      </c>
      <c r="B10" s="205" t="s">
        <v>76</v>
      </c>
      <c r="C10" s="205" t="s">
        <v>701</v>
      </c>
      <c r="D10" s="16" t="s">
        <v>699</v>
      </c>
      <c r="E10" s="16">
        <v>23.68</v>
      </c>
      <c r="F10" s="17"/>
      <c r="G10" s="17"/>
      <c r="H10" s="19"/>
      <c r="I10" s="18"/>
      <c r="J10" s="16" t="s">
        <v>1033</v>
      </c>
      <c r="K10" s="16" t="s">
        <v>1034</v>
      </c>
      <c r="L10" s="226">
        <v>170628.5</v>
      </c>
      <c r="M10" s="16" t="s">
        <v>1026</v>
      </c>
      <c r="N10" s="16" t="s">
        <v>1035</v>
      </c>
      <c r="O10" s="20" t="s">
        <v>1036</v>
      </c>
      <c r="P10" s="20" t="s">
        <v>1037</v>
      </c>
      <c r="Q10" s="16"/>
    </row>
    <row r="11" spans="1:17">
      <c r="A11" s="22" t="s">
        <v>74</v>
      </c>
      <c r="B11" s="23"/>
      <c r="C11" s="23"/>
      <c r="D11" s="23"/>
      <c r="E11" s="23"/>
      <c r="F11" s="23"/>
      <c r="G11" s="23"/>
      <c r="H11" s="23"/>
      <c r="I11" s="23"/>
      <c r="J11" s="24"/>
      <c r="K11" s="206"/>
      <c r="L11" s="24"/>
      <c r="M11" s="24"/>
      <c r="N11" s="24"/>
      <c r="O11" s="24"/>
      <c r="P11" s="25"/>
      <c r="Q11" s="23"/>
    </row>
    <row r="12" spans="1:17" ht="66">
      <c r="A12" s="21">
        <v>1</v>
      </c>
      <c r="B12" s="205" t="s">
        <v>1038</v>
      </c>
      <c r="C12" s="205" t="s">
        <v>603</v>
      </c>
      <c r="D12" s="16" t="s">
        <v>1039</v>
      </c>
      <c r="E12" s="16">
        <v>5.66</v>
      </c>
      <c r="F12" s="17"/>
      <c r="G12" s="17"/>
      <c r="H12" s="19"/>
      <c r="I12" s="18"/>
      <c r="J12" s="20" t="s">
        <v>1040</v>
      </c>
      <c r="K12" s="16" t="s">
        <v>1041</v>
      </c>
      <c r="L12" s="226">
        <v>107400</v>
      </c>
      <c r="M12" s="16" t="s">
        <v>1026</v>
      </c>
      <c r="N12" s="16" t="s">
        <v>1042</v>
      </c>
      <c r="O12" s="20" t="s">
        <v>1043</v>
      </c>
      <c r="P12" s="20" t="s">
        <v>1037</v>
      </c>
      <c r="Q12" s="16" t="s">
        <v>1044</v>
      </c>
    </row>
    <row r="13" spans="1:17" ht="39.6">
      <c r="A13" s="458">
        <v>2</v>
      </c>
      <c r="B13" s="465" t="s">
        <v>684</v>
      </c>
      <c r="C13" s="458" t="s">
        <v>1045</v>
      </c>
      <c r="D13" s="16" t="s">
        <v>1046</v>
      </c>
      <c r="E13" s="458">
        <v>9</v>
      </c>
      <c r="F13" s="17"/>
      <c r="G13" s="17"/>
      <c r="H13" s="19"/>
      <c r="I13" s="18"/>
      <c r="J13" s="20" t="s">
        <v>1047</v>
      </c>
      <c r="K13" s="16" t="s">
        <v>1048</v>
      </c>
      <c r="L13" s="503">
        <v>31657.5</v>
      </c>
      <c r="M13" s="458" t="s">
        <v>1049</v>
      </c>
      <c r="N13" s="458" t="s">
        <v>1050</v>
      </c>
      <c r="O13" s="20" t="s">
        <v>1051</v>
      </c>
      <c r="P13" s="25"/>
      <c r="Q13" s="16"/>
    </row>
    <row r="14" spans="1:17" ht="66">
      <c r="A14" s="496"/>
      <c r="B14" s="497"/>
      <c r="C14" s="496"/>
      <c r="D14" s="16" t="s">
        <v>1052</v>
      </c>
      <c r="E14" s="496"/>
      <c r="F14" s="17"/>
      <c r="G14" s="17"/>
      <c r="H14" s="19"/>
      <c r="I14" s="18"/>
      <c r="J14" s="20" t="s">
        <v>1053</v>
      </c>
      <c r="K14" s="16" t="s">
        <v>1054</v>
      </c>
      <c r="L14" s="504"/>
      <c r="M14" s="496"/>
      <c r="N14" s="459"/>
      <c r="O14" s="20" t="s">
        <v>1055</v>
      </c>
      <c r="P14" s="25"/>
      <c r="Q14" s="16" t="s">
        <v>1056</v>
      </c>
    </row>
    <row r="15" spans="1:17" ht="97.95" customHeight="1">
      <c r="A15" s="458">
        <v>3</v>
      </c>
      <c r="B15" s="465" t="s">
        <v>598</v>
      </c>
      <c r="C15" s="458" t="s">
        <v>1057</v>
      </c>
      <c r="D15" s="16" t="s">
        <v>1058</v>
      </c>
      <c r="E15" s="458">
        <v>4.2</v>
      </c>
      <c r="F15" s="17"/>
      <c r="G15" s="17"/>
      <c r="H15" s="19"/>
      <c r="I15" s="18"/>
      <c r="J15" s="498" t="s">
        <v>1059</v>
      </c>
      <c r="K15" s="499"/>
      <c r="L15" s="503">
        <v>64420.800000000003</v>
      </c>
      <c r="M15" s="458" t="s">
        <v>1026</v>
      </c>
      <c r="N15" s="458" t="s">
        <v>1060</v>
      </c>
      <c r="O15" s="20" t="s">
        <v>1061</v>
      </c>
      <c r="P15" s="20" t="s">
        <v>1037</v>
      </c>
      <c r="Q15" s="16" t="s">
        <v>1062</v>
      </c>
    </row>
    <row r="16" spans="1:17" ht="66">
      <c r="A16" s="496"/>
      <c r="B16" s="497"/>
      <c r="C16" s="459"/>
      <c r="D16" s="16" t="s">
        <v>1063</v>
      </c>
      <c r="E16" s="459"/>
      <c r="F16" s="17"/>
      <c r="G16" s="17"/>
      <c r="H16" s="19"/>
      <c r="I16" s="18"/>
      <c r="J16" s="498" t="s">
        <v>1064</v>
      </c>
      <c r="K16" s="499"/>
      <c r="L16" s="504"/>
      <c r="M16" s="459"/>
      <c r="N16" s="459"/>
      <c r="O16" s="20" t="s">
        <v>1065</v>
      </c>
      <c r="P16" s="25"/>
      <c r="Q16" s="16"/>
    </row>
    <row r="17" spans="1:17" ht="79.2">
      <c r="A17" s="21">
        <v>4</v>
      </c>
      <c r="B17" s="205" t="s">
        <v>76</v>
      </c>
      <c r="C17" s="205" t="s">
        <v>1066</v>
      </c>
      <c r="D17" s="16" t="s">
        <v>1067</v>
      </c>
      <c r="E17" s="16">
        <v>5.37</v>
      </c>
      <c r="F17" s="17"/>
      <c r="G17" s="17"/>
      <c r="H17" s="19"/>
      <c r="I17" s="18"/>
      <c r="J17" s="16" t="s">
        <v>1068</v>
      </c>
      <c r="K17" s="16" t="s">
        <v>1069</v>
      </c>
      <c r="L17" s="226">
        <v>21448</v>
      </c>
      <c r="M17" s="205" t="s">
        <v>1070</v>
      </c>
      <c r="N17" s="16" t="s">
        <v>1071</v>
      </c>
      <c r="O17" s="20" t="s">
        <v>1072</v>
      </c>
      <c r="P17" s="20" t="s">
        <v>1037</v>
      </c>
      <c r="Q17" s="16" t="s">
        <v>1073</v>
      </c>
    </row>
    <row r="18" spans="1:17" ht="92.4">
      <c r="A18" s="21">
        <v>5</v>
      </c>
      <c r="B18" s="205" t="s">
        <v>497</v>
      </c>
      <c r="C18" s="205" t="s">
        <v>498</v>
      </c>
      <c r="D18" s="16" t="s">
        <v>1074</v>
      </c>
      <c r="E18" s="16">
        <v>8</v>
      </c>
      <c r="F18" s="17"/>
      <c r="G18" s="17"/>
      <c r="H18" s="19"/>
      <c r="I18" s="18"/>
      <c r="J18" s="505" t="s">
        <v>1075</v>
      </c>
      <c r="K18" s="506"/>
      <c r="L18" s="226">
        <v>180000</v>
      </c>
      <c r="M18" s="16" t="s">
        <v>1026</v>
      </c>
      <c r="N18" s="16" t="s">
        <v>1076</v>
      </c>
      <c r="O18" s="20" t="s">
        <v>1077</v>
      </c>
      <c r="P18" s="25"/>
      <c r="Q18" s="16" t="s">
        <v>1078</v>
      </c>
    </row>
    <row r="19" spans="1:17" ht="66">
      <c r="A19" s="21">
        <v>6</v>
      </c>
      <c r="B19" s="207" t="s">
        <v>86</v>
      </c>
      <c r="C19" s="205" t="s">
        <v>501</v>
      </c>
      <c r="D19" s="16" t="s">
        <v>1079</v>
      </c>
      <c r="E19" s="16">
        <v>6</v>
      </c>
      <c r="F19" s="17"/>
      <c r="G19" s="17"/>
      <c r="H19" s="19"/>
      <c r="I19" s="18"/>
      <c r="J19" s="16" t="s">
        <v>1080</v>
      </c>
      <c r="K19" s="16" t="s">
        <v>1081</v>
      </c>
      <c r="L19" s="226">
        <v>77807.899999999994</v>
      </c>
      <c r="M19" s="16" t="s">
        <v>1026</v>
      </c>
      <c r="N19" s="16" t="s">
        <v>1082</v>
      </c>
      <c r="O19" s="20" t="s">
        <v>1083</v>
      </c>
      <c r="P19" s="20" t="s">
        <v>1037</v>
      </c>
      <c r="Q19" s="16" t="s">
        <v>1084</v>
      </c>
    </row>
    <row r="20" spans="1:17" ht="66">
      <c r="A20" s="21">
        <v>7</v>
      </c>
      <c r="B20" s="207" t="s">
        <v>88</v>
      </c>
      <c r="C20" s="207" t="s">
        <v>505</v>
      </c>
      <c r="D20" s="16" t="s">
        <v>1085</v>
      </c>
      <c r="E20" s="16">
        <v>6.5</v>
      </c>
      <c r="F20" s="17"/>
      <c r="G20" s="17"/>
      <c r="H20" s="19"/>
      <c r="I20" s="18"/>
      <c r="J20" s="16" t="s">
        <v>1086</v>
      </c>
      <c r="K20" s="16" t="s">
        <v>1087</v>
      </c>
      <c r="L20" s="226">
        <v>35768.5</v>
      </c>
      <c r="M20" s="16" t="s">
        <v>1026</v>
      </c>
      <c r="N20" s="16" t="s">
        <v>1088</v>
      </c>
      <c r="O20" s="20" t="s">
        <v>1089</v>
      </c>
      <c r="P20" s="20" t="s">
        <v>1037</v>
      </c>
      <c r="Q20" s="16" t="s">
        <v>1090</v>
      </c>
    </row>
    <row r="21" spans="1:17" ht="66">
      <c r="A21" s="21">
        <v>8</v>
      </c>
      <c r="B21" s="207" t="s">
        <v>90</v>
      </c>
      <c r="C21" s="207" t="s">
        <v>1091</v>
      </c>
      <c r="D21" s="16" t="s">
        <v>1092</v>
      </c>
      <c r="E21" s="16">
        <v>5.6</v>
      </c>
      <c r="F21" s="17"/>
      <c r="G21" s="17"/>
      <c r="H21" s="19"/>
      <c r="I21" s="18"/>
      <c r="J21" s="16" t="s">
        <v>1093</v>
      </c>
      <c r="K21" s="16" t="s">
        <v>1094</v>
      </c>
      <c r="L21" s="226">
        <v>101844</v>
      </c>
      <c r="M21" s="16" t="s">
        <v>1026</v>
      </c>
      <c r="N21" s="16" t="s">
        <v>1095</v>
      </c>
      <c r="O21" s="20" t="s">
        <v>1096</v>
      </c>
      <c r="P21" s="20" t="s">
        <v>1037</v>
      </c>
      <c r="Q21" s="16" t="s">
        <v>1097</v>
      </c>
    </row>
  </sheetData>
  <mergeCells count="34">
    <mergeCell ref="A2:Q2"/>
    <mergeCell ref="A4:A6"/>
    <mergeCell ref="B4:B6"/>
    <mergeCell ref="C4:C6"/>
    <mergeCell ref="D4:I4"/>
    <mergeCell ref="J4:O4"/>
    <mergeCell ref="Q4:Q6"/>
    <mergeCell ref="D5:D6"/>
    <mergeCell ref="E5:E6"/>
    <mergeCell ref="F5:F6"/>
    <mergeCell ref="P5:P6"/>
    <mergeCell ref="G5:G6"/>
    <mergeCell ref="H5:H6"/>
    <mergeCell ref="I5:I6"/>
    <mergeCell ref="J5:N5"/>
    <mergeCell ref="O5:O6"/>
    <mergeCell ref="M15:M16"/>
    <mergeCell ref="N15:N16"/>
    <mergeCell ref="J16:K16"/>
    <mergeCell ref="J18:K18"/>
    <mergeCell ref="L15:L16"/>
    <mergeCell ref="A7:P7"/>
    <mergeCell ref="A13:A14"/>
    <mergeCell ref="B13:B14"/>
    <mergeCell ref="C13:C14"/>
    <mergeCell ref="E13:E14"/>
    <mergeCell ref="L13:L14"/>
    <mergeCell ref="M13:M14"/>
    <mergeCell ref="N13:N14"/>
    <mergeCell ref="A15:A16"/>
    <mergeCell ref="B15:B16"/>
    <mergeCell ref="C15:C16"/>
    <mergeCell ref="E15:E16"/>
    <mergeCell ref="J15:K15"/>
  </mergeCells>
  <pageMargins left="0.70866141732283472" right="0.70866141732283472" top="0.74803149606299213" bottom="0.74803149606299213" header="0.31496062992125984" footer="0.31496062992125984"/>
  <pageSetup paperSize="9" scale="67" orientation="landscape" horizontalDpi="203" verticalDpi="20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11</vt:i4>
      </vt:variant>
    </vt:vector>
  </HeadingPairs>
  <TitlesOfParts>
    <vt:vector size="28" baseType="lpstr">
      <vt:lpstr>PB01</vt:lpstr>
      <vt:lpstr>PL 02</vt:lpstr>
      <vt:lpstr>PL 03</vt:lpstr>
      <vt:lpstr>PL 04</vt:lpstr>
      <vt:lpstr>PL05</vt:lpstr>
      <vt:lpstr>PL06</vt:lpstr>
      <vt:lpstr>PL07</vt:lpstr>
      <vt:lpstr>PL 08</vt:lpstr>
      <vt:lpstr>PL9</vt:lpstr>
      <vt:lpstr>PL9a</vt:lpstr>
      <vt:lpstr>PL9b</vt:lpstr>
      <vt:lpstr>PL09c</vt:lpstr>
      <vt:lpstr>PL09d</vt:lpstr>
      <vt:lpstr>PL10</vt:lpstr>
      <vt:lpstr>PL10a</vt:lpstr>
      <vt:lpstr>Pl10b</vt:lpstr>
      <vt:lpstr>PL11</vt:lpstr>
      <vt:lpstr>'PB01'!_Hlk90380098</vt:lpstr>
      <vt:lpstr>'PL 04'!Print_Titles</vt:lpstr>
      <vt:lpstr>'PL 08'!Print_Titles</vt:lpstr>
      <vt:lpstr>'PL05'!Print_Titles</vt:lpstr>
      <vt:lpstr>'PL06'!Print_Titles</vt:lpstr>
      <vt:lpstr>PL09c!Print_Titles</vt:lpstr>
      <vt:lpstr>PL09d!Print_Titles</vt:lpstr>
      <vt:lpstr>'PL10'!Print_Titles</vt:lpstr>
      <vt:lpstr>'PL9'!Print_Titles</vt:lpstr>
      <vt:lpstr>PL9a!Print_Titles</vt:lpstr>
      <vt:lpstr>PL9b!Print_Titles</vt:lpstr>
    </vt:vector>
  </TitlesOfParts>
  <Company>Vietnam State Audit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Minh Meo</dc:creator>
  <cp:lastModifiedBy>Đường Linh</cp:lastModifiedBy>
  <cp:lastPrinted>2024-10-18T09:23:06Z</cp:lastPrinted>
  <dcterms:created xsi:type="dcterms:W3CDTF">2022-04-06T15:24:03Z</dcterms:created>
  <dcterms:modified xsi:type="dcterms:W3CDTF">2024-11-14T09:17:54Z</dcterms:modified>
</cp:coreProperties>
</file>